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PM Général Déf MEER" sheetId="1" r:id="rId1"/>
  </sheets>
  <definedNames>
    <definedName name="_xlnm.Print_Titles" localSheetId="0">'PPM Général Déf MEER'!$43:$44</definedName>
    <definedName name="_xlnm.Print_Area" localSheetId="0">'PPM Général Déf MEER'!$A$1:$AC$415</definedName>
  </definedNames>
  <calcPr fullCalcOnLoad="1"/>
</workbook>
</file>

<file path=xl/sharedStrings.xml><?xml version="1.0" encoding="utf-8"?>
<sst xmlns="http://schemas.openxmlformats.org/spreadsheetml/2006/main" count="2379" uniqueCount="321">
  <si>
    <t>Année :</t>
  </si>
  <si>
    <t>Section :</t>
  </si>
  <si>
    <t>Institution :</t>
  </si>
  <si>
    <t>N° d'ordre</t>
  </si>
  <si>
    <t>Autorité Contractante</t>
  </si>
  <si>
    <t>objet du marché (1)</t>
  </si>
  <si>
    <t>Source de financement (2)</t>
  </si>
  <si>
    <t>Ligne budgétaire</t>
  </si>
  <si>
    <t>type de marché (3)</t>
  </si>
  <si>
    <t>Part réservée aux PME ou PMI (Oui/Non)
(4)</t>
  </si>
  <si>
    <t>Mode de passation (5)</t>
  </si>
  <si>
    <t>Structure en charge de la conduite des opérations de passation de marché (s) (DAAF ou autre structure) (6)</t>
  </si>
  <si>
    <t>Structure en charge de la description des besoins (7)</t>
  </si>
  <si>
    <t>Date de transmission du projet de DAO élaboré à la DMP (8)</t>
  </si>
  <si>
    <t xml:space="preserve">Date d'approbation du DAO </t>
  </si>
  <si>
    <t>Date de publication de l'avis d'appel d'offres</t>
  </si>
  <si>
    <t>Date d'ouverture des offres</t>
  </si>
  <si>
    <t>Date d'élaboration du rapport d'évaluation</t>
  </si>
  <si>
    <t xml:space="preserve">Date de jugement des offres </t>
  </si>
  <si>
    <t xml:space="preserve">Date d'approbation de l'attribution  </t>
  </si>
  <si>
    <t>Date de la négociation (9)</t>
  </si>
  <si>
    <t xml:space="preserve">Date de la signature du marché   </t>
  </si>
  <si>
    <t>Date d'approbation du marché</t>
  </si>
  <si>
    <t>Date de l'exécution du marché</t>
  </si>
  <si>
    <t>ANO / DMP</t>
  </si>
  <si>
    <t>ANO / Bailleur</t>
  </si>
  <si>
    <t>Techniques</t>
  </si>
  <si>
    <t>Financières</t>
  </si>
  <si>
    <t>Attributaire</t>
  </si>
  <si>
    <t xml:space="preserve">Début </t>
  </si>
  <si>
    <t>Fin</t>
  </si>
  <si>
    <t>Travaux</t>
  </si>
  <si>
    <t>NON</t>
  </si>
  <si>
    <t>AOI</t>
  </si>
  <si>
    <t>AGEROUTE</t>
  </si>
  <si>
    <t>N/A</t>
  </si>
  <si>
    <t>AOO</t>
  </si>
  <si>
    <t>Travaux d'amenagement de 5 km de voiries urbaines à Danané</t>
  </si>
  <si>
    <t>Travaux de réhabilitation d'infrastructures socio-economqiues: réhabilitation de trois(03) ecoles à kinneu, Sogaleu et belleville</t>
  </si>
  <si>
    <t xml:space="preserve">Travaux de rehabilitation et équipements de 2 centres de sante </t>
  </si>
  <si>
    <t>Travaux de réalisation de trois (03) forages pour les activités maraîchères des femmes victimes de guerre</t>
  </si>
  <si>
    <t>Travaux de construction de 2 postes de contrôles juxtaposés à la frontière CI-Liberia et CI-Guinée</t>
  </si>
  <si>
    <t xml:space="preserve">Travaux de construction de 2 centres multifonctionnels pour les associations de femmes, y compris fourniture de 5 kits d'equipements de transformation des produits agricoles pour les groupements de femmes </t>
  </si>
  <si>
    <t>travaux de construction de 5 plateformes multifonctionnels pour les groupements de femmes;</t>
  </si>
  <si>
    <t xml:space="preserve">Travaux de réhabilitation et équipement d'un  centre de santé et construction de clôture de centre de santé (CSCOM et CSRF) dans plsuieurs localités de Boundiali et Kani  ainsi que la construction de clôture d'ecole sur 5000 ml </t>
  </si>
  <si>
    <t>Tavaux d'amenagement d'un poste de pesage fixe à san-pedro</t>
  </si>
  <si>
    <t>Travaux de construction des routes du centre-ouest de la cote d'Ivoire: seguela-mankono et  toulepleu- zouan hounien y compris amenagements connexes</t>
  </si>
  <si>
    <t>Travaux d'amenagement du boulevard de marseille_Lot 2</t>
  </si>
  <si>
    <t>Fournitures d'equipements de maraîchages, et de moyens intermediaires de transport (tricycles ) aux groupements de femmes victimes de guerre</t>
  </si>
  <si>
    <t>Fourniture</t>
  </si>
  <si>
    <t>Fourniture de cinq (5) vehicules tricycles pour les malades en particulier les femmes enceintes à cinq centres de santé</t>
  </si>
  <si>
    <t>Installation de 5 systèmes d'eclairage solaire public dans cinq localités</t>
  </si>
  <si>
    <t>Fourniture des peses-essieux mobiles</t>
  </si>
  <si>
    <t>Fourniture d'equipements et materiels pour l'interconnexion des systèmes informatiques douaniers (equipement réseaux et serveux/Active MQ)</t>
  </si>
  <si>
    <t>Fourniture et mise en place d'un système de tracking et de securisation des cargaisons</t>
  </si>
  <si>
    <t>Surveillance et Sécurité</t>
  </si>
  <si>
    <t>Matériels de transport (Achat de véhicules)</t>
  </si>
  <si>
    <t>TOTAL GENERAL DES LIGNES A MARCHES</t>
  </si>
  <si>
    <t>Objet du marché (1)</t>
  </si>
  <si>
    <t>Type de marché (3)</t>
  </si>
  <si>
    <t>Date d'approbation de l'AMI et de la DP</t>
  </si>
  <si>
    <t>Date de publication de l'AMI ou de programmation de la DP
(9)</t>
  </si>
  <si>
    <t xml:space="preserve">Date d'ouverture </t>
  </si>
  <si>
    <t>Date d'élaboration du rapport d'évaluation
(étapes 1 et 2)</t>
  </si>
  <si>
    <t xml:space="preserve">Date de jugement des offres
(étapes 1 et 2) </t>
  </si>
  <si>
    <t>Date d'approbation de la liste restreinte 
(étape 1 uniquement )</t>
  </si>
  <si>
    <t xml:space="preserve">Date de la négociation </t>
  </si>
  <si>
    <t>intérêts (1ére étape)
offres techniques (2éme étape)</t>
  </si>
  <si>
    <t xml:space="preserve">
offres financières (2ème étape uniquement)</t>
  </si>
  <si>
    <t>PRÊT BAD</t>
  </si>
  <si>
    <t>Services de consultant</t>
  </si>
  <si>
    <t>AMI</t>
  </si>
  <si>
    <t>AOR</t>
  </si>
  <si>
    <t>Service de consultant pour l'audit environnemental et financier</t>
  </si>
  <si>
    <t xml:space="preserve">Etudes, contrôle et surveillance des travaux de poste de contrôle juxtaposé (PCJ) y compris la station de peage/pesage équipé </t>
  </si>
  <si>
    <t>Etudes, contrôle et surveillance des travaux de construction d'un marché à bétail frontalier (Mali/Côte d'Ivoire)</t>
  </si>
  <si>
    <t>Etudes, suivi et constrôle des travaux d'amenagement d'un poste de pesage fixe à san pedro</t>
  </si>
  <si>
    <t>Elaboration et la mise en œuvre du programme de formation  des agents des douanes et des commissiares en douanes agrées au transit communautaire et à la facilitation  du transport et formation des cadres douaniers aux applicationsinformatiques de gestions de projet</t>
  </si>
  <si>
    <t xml:space="preserve">Sensibilisation des usagers de la route, agents publics des frontières aux mesures de facilitation de transport routier inter etats et à la lutte contre la surcharge en Côte d'Ivoire </t>
  </si>
  <si>
    <t>Etudes et mise en place d'un guichet unique au port de San Pedro</t>
  </si>
  <si>
    <t xml:space="preserve">Etudes sur les performances du Port Autonome de San Pedro  et elaboration d'une charte portuaire </t>
  </si>
  <si>
    <t xml:space="preserve">Etude de faisabilité d'un port avancé sur le corridor </t>
  </si>
  <si>
    <t xml:space="preserve">Etude de la voie urbaine d'accès au port autonome de san pedro et d'amenagement d'un parking de vehicules lourds </t>
  </si>
  <si>
    <t>Audits techniques des travaux routiers</t>
  </si>
  <si>
    <t>suivi et contrôle des travaux de construction des routes du centre-ouest de la cote d'Ivoire: seguela-mankono et  toulepelu- zouan hounien y compris amenagements connexes</t>
  </si>
  <si>
    <t>PRÊT BID</t>
  </si>
  <si>
    <t>Audit financier et comptable du projet de construction de route dans la region cente-ouest de la CI</t>
  </si>
  <si>
    <t>PRÊT BOAD</t>
  </si>
  <si>
    <t>Service de consultant pour la sensisibilisation des populations riveraines à la protection de l'environnement et à la prevention contre le VIH/SIDA at aux mesures de securité routière</t>
  </si>
  <si>
    <t>services de consultant pour  les prestations relatives au suivi-evaluation des resultats du developpement dans le cadre du projet d'amenegement du boulevard de marseille</t>
  </si>
  <si>
    <t>AMI ET PQL + AOR</t>
  </si>
  <si>
    <t>TRAVAUX</t>
  </si>
  <si>
    <t>non</t>
  </si>
  <si>
    <t>DAFP</t>
  </si>
  <si>
    <t>Fornitures</t>
  </si>
  <si>
    <t>Néant</t>
  </si>
  <si>
    <t>MEER / DAFP</t>
  </si>
  <si>
    <t>Réhabilitation des locaux des Directions Territoriales du Ministère</t>
  </si>
  <si>
    <t>ETAT</t>
  </si>
  <si>
    <t>731 9701 90 2310</t>
  </si>
  <si>
    <t>MEER / AGEROUTE</t>
  </si>
  <si>
    <t xml:space="preserve">Travaux de rehabilitation de 50 km de pistes rurales communautaires à Danané </t>
  </si>
  <si>
    <t>773 9603 01 2341</t>
  </si>
  <si>
    <t>Travaux de rehabilitation de la gare routière à Danané y compris poste de contrôle sanitaire et de deux marchés à danané et gbapleu</t>
  </si>
  <si>
    <t>773 9603 01 2310</t>
  </si>
  <si>
    <t>Travaux de rehabilitation d'un centre d'ecoute en faveur de femmes victimes de guerre à Danané</t>
  </si>
  <si>
    <t>773 9603 01 2345</t>
  </si>
  <si>
    <t>772 9605 90 2341</t>
  </si>
  <si>
    <t>Travaux d'amenagement de 2 marchés locaux avec garderie d'enfants à Morondo et Fadiadougou</t>
  </si>
  <si>
    <t>Travaux d'amenagement de 100 kilometres de pistes rurales connexes à la route (Fadiadougou-Boudiali)</t>
  </si>
  <si>
    <t>Travaux d'amenagement de 2 gares routières et d'aires de stationnement à Boundiali et kani</t>
  </si>
  <si>
    <t>772 9602 40 2341</t>
  </si>
  <si>
    <t>772 9631 78 2341</t>
  </si>
  <si>
    <t>Fourniture d'une (1) ambulance pour le transport des malades à un centre de santé de Kani</t>
  </si>
  <si>
    <t>773 9603 01 2110</t>
  </si>
  <si>
    <t>Suivi et contrôle des travaux connexes:
1.d'amenagement de 100  kilometres de pistes rurales connexes à la route (Kani-Boudiali)
2.d'amenagement de 2 gares routières et d'aires de stationnement
3. fournitures pour l'installation de 5 systèmes d'eclairage solaire public dans cinq localités</t>
  </si>
  <si>
    <t>772 9605 90 6231</t>
  </si>
  <si>
    <t xml:space="preserve">Etude  d'un système de tracking et de securisation des cargaisons et Assistance technique pour le developpement et la formation  au système de tracking </t>
  </si>
  <si>
    <t>772 9605 90 2110</t>
  </si>
  <si>
    <t>7729602 40 6231</t>
  </si>
  <si>
    <t>Suivi et contrôle des travaux d'amenagement du boulevard  de marseille -Lot 2</t>
  </si>
  <si>
    <t>7729631 78 6231</t>
  </si>
  <si>
    <t>MEER</t>
  </si>
  <si>
    <t>BAD</t>
  </si>
  <si>
    <t>BID</t>
  </si>
  <si>
    <t>BOAD</t>
  </si>
  <si>
    <t>BUDGET
AGEROUTE</t>
  </si>
  <si>
    <t xml:space="preserve">Travaux de construction des postes de contrôles juxtaposés y compris la station de péage pesage (CI-Mali) </t>
  </si>
  <si>
    <t>Travaux de construction d'un marché à bétail frontalier à Tengrela</t>
  </si>
  <si>
    <t>Date de transmission du projet de DAO/DMP élaboré à la DMP (8)</t>
  </si>
  <si>
    <t>PROJET DE CONSTRUCTION DE 3 ECHANGEURS SUR LE BD MITTERAND</t>
  </si>
  <si>
    <t>JICA</t>
  </si>
  <si>
    <t>772 9628 78 - 2341</t>
  </si>
  <si>
    <t>REHABILITATION DU SYSTEME DE CONTROLE DU TRAFIC /FEUX TRICOLORES DE 89 CARREFOURS</t>
  </si>
  <si>
    <t>CONSTRUCTION DE CENTRE MULTIFONCTIONNELLES ET D'INFRASTRUCTURES MARCHANDES POUR LES FEMMES ET LES JEUNES</t>
  </si>
  <si>
    <t>CONTRÔLE ET SUIVI DES TRAVAUX DE CONSTRUCTION DE 3 ECHANGEURS SUR LE BD MITTERAND</t>
  </si>
  <si>
    <t>772 9628 78 - 6231</t>
  </si>
  <si>
    <t>Services de Consultant</t>
  </si>
  <si>
    <t>CONTRÔLE ET SUIVI DES TRAVAUX DES VOIES STRUCTURANTES</t>
  </si>
  <si>
    <t>CONTRÔLE DES TRAVAUX DE REHABILITATION DU SYSTEME DE CONTROLE DU TRAFIC /FEUX TRICOLORES DE 89 CARREFOURS</t>
  </si>
  <si>
    <t>AMI+AOR</t>
  </si>
  <si>
    <t>ELABORATION DE PLANS D'URBANISME DETAILLES (PUD)</t>
  </si>
  <si>
    <t>FEM</t>
  </si>
  <si>
    <t>772 9628 78 - 2110</t>
  </si>
  <si>
    <t>RENFORCEMENT CAPACITE DE LA DIVISION DE LA PLANIFICATION URBAINE DU DAA AVEC ASSISTANCE TECHNIQUE</t>
  </si>
  <si>
    <t>ELABORATION D'UN PLAN DE DRAINAGE ET UNE STRATEGIE D'ADAPTATION CLIMATIQUE DU DAA</t>
  </si>
  <si>
    <t>EVALUATION  ET AMELIORATION DE LA QUALITE DE L'AIR</t>
  </si>
  <si>
    <t>ELABORATION D'UN PLAN DE CIRCULATION DU GRAND ABIDJAN</t>
  </si>
  <si>
    <t>CONTRÔLE DES TRAVAUX DE CONSTRUCTION DE CENTRE MULTIFONCTIONNELLES ET D'INFRASTRUCTURES MARCHANDES POUR LES FEMMES ET LES JEUNES</t>
  </si>
  <si>
    <t>ETUDE POUR LA MISE EN PLACE D'UN SYSTÈME D'ADRESSAGE URBAIN</t>
  </si>
  <si>
    <t>ETUDES APS ET APD POUR LA LIGNE 1B DU BRT</t>
  </si>
  <si>
    <t>ETUDE D'ELABORATION D'UN REGLEMENT GENERAL DE LA POLICE DE STATIONNEMENT ET DE CAHIER DE CHARGE POUR L’AMENAGEMENT, L’EXPLOITATION, ENTRETIEN D'AIRES DE STIONNEMENT ET LE CONTROLE DU STATIONNEMENT DANS LA VILLE D'ABIDJAN</t>
  </si>
  <si>
    <t>APPUI A LA REGLEMENTATION ET AU CONTROLE DES HYDROCARBURES</t>
  </si>
  <si>
    <t xml:space="preserve"> REVISION ET EXTENSION DU PROGRAMME D’EDUCATION ROUTIERE EN MILIEU SCOLAIRE</t>
  </si>
  <si>
    <t>AUDIT DE SECURITE ROUTIERE DU PROJET</t>
  </si>
  <si>
    <t>SENSIBILISATION DES POPULATIONS A LA SECURITE ROUTIERE, AU CODE DE LA ROUTE,  VIH/SIDA ET AUTRES PANDEMIES</t>
  </si>
  <si>
    <t>AUDIT TECHNIQUE DU PROJET</t>
  </si>
  <si>
    <t>AUDIT FINANCIER ET COMPTABLE DU PROJET</t>
  </si>
  <si>
    <t>SUIVI EVALUATION DE L'IMPACT SOCIO-ECONOMIQUE DU PROJET</t>
  </si>
  <si>
    <t>AUDIT DE LA PASSATION DES MARCHES</t>
  </si>
  <si>
    <t>ETUDES SUR LE PEAGE DU 4è PONT</t>
  </si>
  <si>
    <t>ELABORATION D'UN PLAN D'AMENAGEMENT DES QUARTIERS BORIBANA, YAO SEY ET DOUKOURE</t>
  </si>
  <si>
    <t>ACQUISITION DE MATERIEL POUR LA MISE EN PLACE D'UN SYTEME INTELLIGENT DE GESTION DU TRAFIC ET FORMATION DES AGENTS ET  50 JEUNES A LA GESTION DE LA CIRCULATION ROUTIERE ET A LA MAINTENANCE DES FEUX TRICOLORES</t>
  </si>
  <si>
    <t>Biens</t>
  </si>
  <si>
    <t>VEHICULE DE LIAISON MILITAIRES TOUT TERRAIN 4*4</t>
  </si>
  <si>
    <t>772 9628 78 - 2534</t>
  </si>
  <si>
    <t>VEHICULE 2 ROUES A USAGE MILITAIRE</t>
  </si>
  <si>
    <t>772 9628 78 - 2539</t>
  </si>
  <si>
    <t>EQUIPEMENT POUR LA MISE EN PLACE D'UN SYSTÈME GEO REFERENCE DES CONTRIBUABLES (E-COMMUNE)</t>
  </si>
  <si>
    <t>ACQUISITION DE MATERIEL TECHNIQUE POUR LE DISTRICT AUTONOME D'ABIDJAN (DAA)</t>
  </si>
  <si>
    <t>EQUIPEMENT POUR L'APPUI A LA GESTION PARTICIPATIVE DU PARC URBAIN DU BANCO</t>
  </si>
  <si>
    <t xml:space="preserve"> EQUIPEMENT POUR LA MISE EN PLACE D'UN SIG SUR LES ACCIDENTS DE LA ROUTE</t>
  </si>
  <si>
    <t>APPUI AUX ACTIVITES GENERATRICES DE REVENUS (AGR) POUR 3000 FEMMES AVEC LA FAO</t>
  </si>
  <si>
    <t>Conventions</t>
  </si>
  <si>
    <t>ED</t>
  </si>
  <si>
    <t>-</t>
  </si>
  <si>
    <t>SUIVI DE LA MISE EN ŒUVRE DES PGES AVEC L'ANDE</t>
  </si>
  <si>
    <t>PROJET DE ROUTES DE DESENCLAVEMENT DES ZONES TRANSFRONTALIERES PHASE 1 : SECTION BONDOUKOU - SOKO - FRONTIERE DU GHANA</t>
  </si>
  <si>
    <t>Travaux d'aménagement et bitumage de 11 km de routes transfrontalières avec des sections en 2x2 voies à la traversée des agglomérations y compris l'éclairage publique et l'assainissement ainsi que la libération des emprises (expropriation) et suivi environnemental avec prise en charge de jeunes ingénieurs ou techniciens stagiaires</t>
  </si>
  <si>
    <t>Travaux d'aménagement et bitumage de 7 km de voiries y compris l'éclairage publique et l'assainissement ainsi que la libération des emprises (expropriation) et suivi environnemental avec prise en charge de jeunes ingénieurs ou techniciens stagiaires</t>
  </si>
  <si>
    <t>Travaux d'aménagement de 20 km de pistes ainsi que la libération des emprises (expropriation) et suivi environnemental</t>
  </si>
  <si>
    <t>AON</t>
  </si>
  <si>
    <t>Travaux de construction de logements d'enseignants à Soko</t>
  </si>
  <si>
    <t>772 9628 78 - 2310</t>
  </si>
  <si>
    <t>Travaux de construction d'un collège de proximité à Soko</t>
  </si>
  <si>
    <t>Travaux de construction d'un centre féminin de métiers mixtes à Bondoukou</t>
  </si>
  <si>
    <t>Contrôle et surveillance des travaux d'aménagement et bitumage de 11 km de routes transfrontalières avec des sections en 2x2 voies à la traversée des agglomérations y compris l'éclairage publique et l'assainissement ainsi que la libération des emprises (expropriation) et suivi environnemental avec prise en charge de jeunes ingénieurs ou techniciens stagiaires</t>
  </si>
  <si>
    <t>Contrôle et surveillance des travaux d'aménagement et bitumage de 7 km de voiries y compris l'éclairage publique et l'assainissement ainsi que la libération des emprises (expropriation) et suivi environnemental avec prise en charge de jeunes ingénieurs ou techniciens stagiaires</t>
  </si>
  <si>
    <t>Contrôle et surveillance des travaux d'aménagement de 20 km de pistes ainsi que la libération des emprises (expropriation) et suivi environnemental</t>
  </si>
  <si>
    <t>Sensibilisation aux VIH/SIDA, aux violences basées sur le genre, à la prévention des mariages et grossesses précoces, à la mobolisation sociale, à la protection de l'environnement, à la nutrition et à la sécurité routière</t>
  </si>
  <si>
    <t>Convention avec l'ANADER pour l'appui aux organisations de femmes, de jeunes et des hommes</t>
  </si>
  <si>
    <t>Formations qualifiantes de courtes durée de jeunes en chantier école à divers métiers de BTP (Maçons, Peintre, bâtiment, Plombier, Entretien routier, Aide-topographe, Laborantins, etc)</t>
  </si>
  <si>
    <t>Emploi des jeunes diplômés dans les travaux et leur contôle</t>
  </si>
  <si>
    <t>Etudes architecturales des infrastructures scolaires</t>
  </si>
  <si>
    <t>Contrôle et surveillance des travaux connexes : 
- aménagement de 3 hectares et d'un forage équipé pour irrigation aux profits des activités de maraichages et de riziculture des groupements de femmes et des hommes de Soko;
- aménagement d'une ferme avicole pour les jeunes de Soko.</t>
  </si>
  <si>
    <t>Etudes de la stratégie de développement de la zone de Bondoukou</t>
  </si>
  <si>
    <t>Convention à l'Institut de Statistiques pour le suivi-Evaluation de l'impact socio-économique du projet</t>
  </si>
  <si>
    <t>Audit technique et de sécurité routière</t>
  </si>
  <si>
    <t>Audit comptable et financier et de la passation des marchés 
(Phase 1)</t>
  </si>
  <si>
    <t>772 9628 78 - 6232</t>
  </si>
  <si>
    <t>Audit comptable et financier et de la passation des marchés 
(Phase 2)</t>
  </si>
  <si>
    <t>Sélection d'un consultant pour la communication sur le projet</t>
  </si>
  <si>
    <t>Convention de maîtrise d'ouvrage AGEROUTE-MIE</t>
  </si>
  <si>
    <t>DSP</t>
  </si>
  <si>
    <t>Fourniture d'une unité de transformation de manioc pour l'association des jeunes filles de Bondoukou et de deux unités de transformation de manioc pour les femmes de Soko</t>
  </si>
  <si>
    <t>772 9628 78 - 2449</t>
  </si>
  <si>
    <t>CC-PTUA/ AGEROUTE</t>
  </si>
  <si>
    <t>PTUA/ AGEROUTE</t>
  </si>
  <si>
    <t>MEER / AGEROUTE _ PTUA</t>
  </si>
  <si>
    <t xml:space="preserve">MEER / AGEROUTE </t>
  </si>
  <si>
    <t>Fourniture de carburant carte et bon valeur</t>
  </si>
  <si>
    <t>LBTP</t>
  </si>
  <si>
    <t>Matériel et outillage de laboratoire</t>
  </si>
  <si>
    <t>2411000 et 2413000</t>
  </si>
  <si>
    <t>Matériel et outillage industriel de sondage</t>
  </si>
  <si>
    <t>2410000 et 2412000</t>
  </si>
  <si>
    <t>MEER / LBTP</t>
  </si>
  <si>
    <t>Budget LBTP</t>
  </si>
  <si>
    <t>ACQUISITION DE DIX (10) RADARS FIXES ET UN CENTRE OPOERATIONNEL</t>
  </si>
  <si>
    <t>REMUNERATION DES PRESTATIONS EXTERIEURES (GESTION DE RESTAURATION)</t>
  </si>
  <si>
    <t>771 9628 78 - 6231</t>
  </si>
  <si>
    <t>VOIES STRUCTURANTES
- DEDOUBELEMENT DE LA ROUTE DE LA PRISON CIVILE_SORTIE EST (23 km)
- DEDOUBELEMENT DE LA ROUTE DE LA PRISON CIVILE_SORTIE OUEST (19 km)
- AMENAGEMENT DE L'AUTOROUTE Y4 (14,2 kms)
- PROLONGEMENT DU BOULEVARD DU LATRILLE (7,3 km)</t>
  </si>
  <si>
    <t xml:space="preserve">PLAN DE PASSATION DES MARCHES MINISTERE DE L'EQUIPEMENT ET DE L'ENTRETIEN ROUTIER </t>
  </si>
  <si>
    <t xml:space="preserve">PLAN DE PASSATION DES MARCHES </t>
  </si>
  <si>
    <t>PACOGA</t>
  </si>
  <si>
    <t>Travaux d'adressage des rues dans le district d'Abidjan</t>
  </si>
  <si>
    <t>IDA</t>
  </si>
  <si>
    <t>MCLAU</t>
  </si>
  <si>
    <t>A posteriori</t>
  </si>
  <si>
    <t>Travaux de réhabilitation de la voirie du port d’Abidjan</t>
  </si>
  <si>
    <t>PAA</t>
  </si>
  <si>
    <t>Travaux d'aménagement du carrefour Akwaba</t>
  </si>
  <si>
    <t>Travaux de construction de  l'autoroute de contournement d'Abidjan Y4</t>
  </si>
  <si>
    <t>Recrutement de Consultant / Firme pour la préparation de Plans d'Urbanisme de Détail</t>
  </si>
  <si>
    <t>Service de 
consultant</t>
  </si>
  <si>
    <t>SFQ</t>
  </si>
  <si>
    <t>DAA</t>
  </si>
  <si>
    <t>Recrutement d'un consultant pour la réalisation d'études à la création d'une structure métropolitaine de coordination de la mise en œuvre du SDUGA</t>
  </si>
  <si>
    <t>Convention PACOGO / INPHB, pour la mise en œuvre d’un Master of Sciences en Economie de transport</t>
  </si>
  <si>
    <t>SED</t>
  </si>
  <si>
    <t>MT</t>
  </si>
  <si>
    <t>Convention PACOGA/INPC (France) pour la mise en œuvre d’un Master of Sciences en Economie de transport</t>
  </si>
  <si>
    <t>Recrutement d'une Agence de communication pour l'adressage des rues dans le district d'Abidjan</t>
  </si>
  <si>
    <t xml:space="preserve">Recrutement d'un Consultant pour la réalisation des études de l'aménagement de zone verte d'Abidjan </t>
  </si>
  <si>
    <t>Recrutement d'un consultant pour la réalisation des études de l'aménagement du bassin des Rosiers dans la commune de Cocody-Riviera</t>
  </si>
  <si>
    <t>SFQC</t>
  </si>
  <si>
    <t>Contrat avec le Groupement DP/AFRICURBA pour l’élaboration du répertoire des toponymes et odonymes des voies et lieux du District d’Abidjan</t>
  </si>
  <si>
    <t xml:space="preserve">Recrutement d’un Consultant/Firme pour la réalisation de l’étude de trafic d’un Transport en Commun sur Site Propre (TCSP) pour la desserte Est-Ouest d’Abidjan. </t>
  </si>
  <si>
    <t>Contrat avec le BNETD pour une Assistance à Maitrise d’Ouvrage (AMO) pour la mise en place d’un transport en commun sur site propre (TCSP) pour la desserte Est-Ouest d’Abidjan</t>
  </si>
  <si>
    <t>Recrutement d’un Consultant/Firme pour la réalisation des études avant-projet sommaire et détaillé (APS) et (APD) pour la réalisation d’une ligne de BRT sur l’axe Est-Ouest d’Abidjan</t>
  </si>
  <si>
    <t>Recrutement d’un Consultant/Firme pour la réalisation d’une étude de restructuration des lignes de transport de la SOTRA et du transport artisanal à Abidjan et pour la réalisation d’une étude d'intégration modale et tarifaire dans le transport urbain à Abidjan</t>
  </si>
  <si>
    <t>Recrutement d’un Consultant /Firme pour la réalisation de l'EIES pour la mise en place d’un transport en commun sur site propre (TCSP) pour la desserte Est-Ouest d’Abidjan</t>
  </si>
  <si>
    <t>Recrutement d’un Consultant/ Firme pour la réalisation du CGES pour la mise en place d’un transport en commun sur site propre (TCSP) pour la desserte Est-Ouest d’Abidjan</t>
  </si>
  <si>
    <t>3CV</t>
  </si>
  <si>
    <t>Recrutement d’un Consultant/Firme  pour l’élaboration du CPR pour la mise en place d’un transport en commun sur site propre (TCSP) pour la desserte Est-Ouest d’Abidjan</t>
  </si>
  <si>
    <t>Recrutement d’un Consultant/Firme pour l’élaboration du PAR pour la mise en place d’un transport en commun sur site propre (TCSP) pour la desserte Est-Ouest d’Abidjan</t>
  </si>
  <si>
    <t xml:space="preserve">Recrutement d’un Consultant/Firme pour la réalisation d’une étude sur la lutte contre le harcèlement et la prise en compte du genre dans les transports publics à Abidjan </t>
  </si>
  <si>
    <t xml:space="preserve">Recrutement d’un Consultant/Firme pour la réalisation d’une étude pour la mise en place de mesures incitatives à l'endroit des transporteurs artisanaux à Abidjan </t>
  </si>
  <si>
    <t>Recrutement d’un Consultant/Firme pour la réalisation d’une étude sur le financement du transport urbain à Abidjan</t>
  </si>
  <si>
    <t>Contrat avec UITP pour l’Assistance technique pour l’opérationnalisation de l’Autorité Organisatrice des Transports Urbains d’Abidjan (mise en place de l’organigramme, le manuel de procédures…)</t>
  </si>
  <si>
    <t>Recrutement d'un Consultant /Firme pour le suivi et contrôle des travaux de construction de la Section 2 de l'autoroute de contournement d'Abidjan Y4</t>
  </si>
  <si>
    <t>Recrutement d’un Consultant / Firme pour le suivi et contrôle des travaux réhabilitation de la voirie du port</t>
  </si>
  <si>
    <t>Recrutement d'un consultant pour le suivi et contrôle des travaux de réaménagement du carrefour Akwaba</t>
  </si>
  <si>
    <t>Audit de la sécurité routière sur les APD de l’aménagement du carrefour Akwaba, de la section 2 de la Y4 et de la réhabilitation de la voirie du Port d’Abidjan</t>
  </si>
  <si>
    <t>AGEROUTE/
PAA</t>
  </si>
  <si>
    <t>Sélection de consultants pour les études de construction d'une plateforme logistique, y compris le port sec, la zone logistique et un parking de camions poids lourds</t>
  </si>
  <si>
    <t>PAA/MT</t>
  </si>
  <si>
    <t>Recrutement du Coordonnateur Adjoint</t>
  </si>
  <si>
    <t>Recrutement de l’Expert Genre et inclusion sociale</t>
  </si>
  <si>
    <t>CI</t>
  </si>
  <si>
    <t>Recrutement de l’Expert en Environnement</t>
  </si>
  <si>
    <t xml:space="preserve">Audit comptable et financier du projet </t>
  </si>
  <si>
    <t>Recrutement d’une firme pour la campagne de sensibilisation sur le genre et l’inclusion sociale dans le grand Abidjan</t>
  </si>
  <si>
    <t>Convention PACOGA / AGEROUTE, pour la mise en œuvre de la composante 2 « Amélioration des infrastructures de transport »</t>
  </si>
  <si>
    <t>Agence d'exécution</t>
  </si>
  <si>
    <t>CC-PRICI</t>
  </si>
  <si>
    <t>Convention PACOGA / District Autonome d’Abidjan (DAA) pour la mise en œuvre de la sous composante 1.3. C « Gestion environnementale : aménagement de la sécurité de la ceinture verte »</t>
  </si>
  <si>
    <t>Convention PACOGA/DAGERU, pour l’appui à la mise en œuvre de la sous composante 1.3 C « Adressage des voies de la ville d’Abidjan »</t>
  </si>
  <si>
    <t>Convention PACOGA / DGTTC, pour l’appui à la mise en œuvre des sous composantes 1.2 « Gouvernance municipale et enforcement des capacités institutionnelles » 1.3 « Services Urbains » et la composante 3 « Services logistiques et compétitivité »</t>
  </si>
  <si>
    <t>Convention PACOGA / DGUF, pour la mise en œuvre de la sous-composante « Planification Urbaine »</t>
  </si>
  <si>
    <t>Convention PACOGA/PAA, pour l’appui à la mise en œuvre de la sous-composante « Création plate-forme informatique de gestion du flux de camion au Port »</t>
  </si>
  <si>
    <t>Convention PACOGA de gestion judiciaire</t>
  </si>
  <si>
    <t>PIDUCAS</t>
  </si>
  <si>
    <t>Aménagement du carrefour Sonoukou-Carrefour Balmer</t>
  </si>
  <si>
    <t>UCP</t>
  </si>
  <si>
    <t>Aménagement de la traversée de Bouaké (A3)</t>
  </si>
  <si>
    <t>Aménagement de la rue des grumiers</t>
  </si>
  <si>
    <t>Aménagement de l’hôtel de ville de Bouaké</t>
  </si>
  <si>
    <t>Aménagement d’un parking pour stationnement de poids lourds</t>
  </si>
  <si>
    <t>Aménagement du rond-point CHR-Carrefour CARGILL</t>
  </si>
  <si>
    <t>Travaux d’aménagement paysager et jardins publics (01lot) BOUAKE</t>
  </si>
  <si>
    <t>Travaux d’aménagement paysager et jardins publics (01 lot) SAN PEDRO</t>
  </si>
  <si>
    <t>Travaux d’adressage des rues des villes de Bouaké (01 lot)</t>
  </si>
  <si>
    <t>Travaux d’adressage des rues des villes de San Pedro (01 lot)</t>
  </si>
  <si>
    <t>PRESTATION DE SERVICE</t>
  </si>
  <si>
    <t>Recrutement d'un consultant pour le suivi des travaux d'aménagement d’un parking pour stationnement de poids lourds à San-Pedro</t>
  </si>
  <si>
    <t>712 9602 01 2110</t>
  </si>
  <si>
    <t>Service de consultant</t>
  </si>
  <si>
    <t>Recrutement d'un consultant pour la réalisation des études sur l'adressage des rues à Bouaké et à San-Pédro</t>
  </si>
  <si>
    <t>713 9602 01 2110</t>
  </si>
  <si>
    <t>A priori</t>
  </si>
  <si>
    <t>Recrutement d’un consultant pour l’élaboration des plans d’urbanisme de détails de Bouaké</t>
  </si>
  <si>
    <t>712 9602 01 6231</t>
  </si>
  <si>
    <t>Recrutement d'un consultant pour le suivi et contrôle des travaux d'aménagement de la traversée de Bouaké (A3)</t>
  </si>
  <si>
    <t>Recrutement d’un cabinet d’audit/mission de contrôle pour le programme de l’entreprenariat</t>
  </si>
  <si>
    <t>Recrutement d'un consultant pour le suivi et contrôle de la réhabilitation de l'hôtel de ville de Bouaké</t>
  </si>
  <si>
    <t>Évaluation stratégique (ES) de la filière « Gestion des déchets » à BOUAKE et SAN PEDRO</t>
  </si>
  <si>
    <t>Recrutement d'un consultant pour la réalisation des études et l’assistance pour la mise en concession de l’activité économiques de la gestion des aires de stationnement pour Bouaké et San Pedro</t>
  </si>
  <si>
    <t>Recrutement d’un cabinet d’audit financier et comptable</t>
  </si>
  <si>
    <t>Recrutement d'un consultant pour le suivi et contrôle d’aménagement d’une aire de repos au corridor Nord de Bouaké</t>
  </si>
  <si>
    <t>Recrutement d’un concultant pour mener une étude sur la viabilité economique et commerciale des sites proposés pour le choix d’une aire de stationnement</t>
  </si>
  <si>
    <t>CFN</t>
  </si>
  <si>
    <t>Acquisition de véhicules de type 4X4 double cabine pour le compte du PIDUCAS</t>
  </si>
  <si>
    <t>712 9602 01 2432</t>
  </si>
  <si>
    <t>TOTAL GENERAL DES LIGNES A MARCHES: 25</t>
  </si>
  <si>
    <t>Recrutement d'un Consultant/ Firme pour la réalisation des études des mobilités « doux » (vélo, moto, engins non motorisés) à Abidjan</t>
  </si>
  <si>
    <t>Assistance technique pour le developpement et la formation active MQ et assistance technique CNUCED/SYDONIA et Formation  SYDONIA et tracking</t>
  </si>
  <si>
    <t>Contrôle et surveillance des travaux connexes : 
- réhabilitation/construction de clôtures d'écoles et de centre de santé à Soko;
- construction de logements des enseignants à Soko
- construction d'un collège de proximité à Soko;
- Construction d'un centre féminin de métiers mixte à Bondoukou</t>
  </si>
  <si>
    <t>RENFORCEMENT DES CAPACITES DE LA DIVISION DE LA PLANIFICATION URBAINE DU D'ABIDJAN AVEC ORGANISATION DE CONFERENCES</t>
  </si>
  <si>
    <t>Audit technique et financier du projet d'amenagement du boulevard de marseille</t>
  </si>
  <si>
    <t>03/0452019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</si>
</sst>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_-* #,##0\ _€_-;\-* #,##0\ _€_-;_-* &quot;-&quot;??\ _€_-;_-@_-"/>
    <numFmt numFmtId="167" formatCode="[$-40C]d\-mmm\-yy;@"/>
    <numFmt numFmtId="168" formatCode="&quot;Vrai&quot;;&quot;Vrai&quot;;&quot;Faux&quot;"/>
    <numFmt numFmtId="169" formatCode="&quot;Actif&quot;;&quot;Actif&quot;;&quot;Inactif&quot;"/>
    <numFmt numFmtId="170" formatCode="[$€-2]\ #,##0.00_);[Red]\([$€-2]\ #,##0.00\)"/>
    <numFmt numFmtId="171" formatCode="mmm\-yyyy"/>
  </numFmts>
  <fonts count="87">
    <font>
      <sz val="11"/>
      <color theme="1"/>
      <name val="Calibri"/>
      <family val="2"/>
    </font>
    <font>
      <sz val="11"/>
      <color indexed="8"/>
      <name val="Calibri"/>
      <family val="2"/>
    </font>
    <font>
      <b/>
      <sz val="10"/>
      <name val="Arial Narrow"/>
      <family val="2"/>
    </font>
    <font>
      <sz val="10"/>
      <name val="Arial Narrow"/>
      <family val="2"/>
    </font>
    <font>
      <b/>
      <sz val="14"/>
      <name val="Arial Narrow"/>
      <family val="2"/>
    </font>
    <font>
      <b/>
      <sz val="12"/>
      <name val="Arial Narrow"/>
      <family val="2"/>
    </font>
    <font>
      <sz val="12"/>
      <name val="Arial Narrow"/>
      <family val="2"/>
    </font>
    <font>
      <sz val="10"/>
      <name val="Arial"/>
      <family val="2"/>
    </font>
    <font>
      <b/>
      <sz val="11"/>
      <name val="Arial Narrow"/>
      <family val="2"/>
    </font>
    <font>
      <sz val="11"/>
      <name val="Arial Narrow"/>
      <family val="2"/>
    </font>
    <font>
      <b/>
      <sz val="9"/>
      <name val="Arial Narrow"/>
      <family val="2"/>
    </font>
    <font>
      <sz val="9"/>
      <name val="Arial Narrow"/>
      <family val="2"/>
    </font>
    <font>
      <b/>
      <sz val="8"/>
      <name val="Arial Narrow"/>
      <family val="2"/>
    </font>
    <font>
      <sz val="8"/>
      <name val="Arial Narrow"/>
      <family val="2"/>
    </font>
    <font>
      <b/>
      <sz val="16"/>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8"/>
      <color indexed="12"/>
      <name val="Calibri"/>
      <family val="2"/>
    </font>
    <font>
      <u val="single"/>
      <sz val="8.8"/>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Narrow"/>
      <family val="2"/>
    </font>
    <font>
      <b/>
      <sz val="10"/>
      <color indexed="8"/>
      <name val="Arial Narrow"/>
      <family val="2"/>
    </font>
    <font>
      <b/>
      <sz val="12"/>
      <color indexed="8"/>
      <name val="Arial Narrow"/>
      <family val="2"/>
    </font>
    <font>
      <sz val="12"/>
      <color indexed="8"/>
      <name val="Arial Narrow"/>
      <family val="2"/>
    </font>
    <font>
      <sz val="9"/>
      <color indexed="8"/>
      <name val="Arial Narrow"/>
      <family val="2"/>
    </font>
    <font>
      <sz val="10"/>
      <color indexed="8"/>
      <name val="Calibri"/>
      <family val="2"/>
    </font>
    <font>
      <sz val="9"/>
      <color indexed="8"/>
      <name val="Calibri"/>
      <family val="2"/>
    </font>
    <font>
      <b/>
      <sz val="9"/>
      <color indexed="8"/>
      <name val="Arial Narrow"/>
      <family val="2"/>
    </font>
    <font>
      <sz val="11"/>
      <color indexed="8"/>
      <name val="Arial Narrow"/>
      <family val="2"/>
    </font>
    <font>
      <b/>
      <sz val="14"/>
      <color indexed="8"/>
      <name val="Arial Narrow"/>
      <family val="2"/>
    </font>
    <font>
      <sz val="14"/>
      <color indexed="8"/>
      <name val="Arial Narrow"/>
      <family val="2"/>
    </font>
    <font>
      <sz val="11"/>
      <name val="Calibri"/>
      <family val="2"/>
    </font>
    <font>
      <sz val="8"/>
      <color indexed="8"/>
      <name val="Calibri"/>
      <family val="2"/>
    </font>
    <font>
      <sz val="8"/>
      <color indexed="8"/>
      <name val="Arial Narrow"/>
      <family val="2"/>
    </font>
    <font>
      <b/>
      <sz val="11"/>
      <color indexed="8"/>
      <name val="Arial Narrow"/>
      <family val="2"/>
    </font>
    <font>
      <sz val="9"/>
      <color indexed="10"/>
      <name val="Arial Narrow"/>
      <family val="2"/>
    </font>
    <font>
      <sz val="10"/>
      <color indexed="10"/>
      <name val="Arial Narrow"/>
      <family val="2"/>
    </font>
    <font>
      <b/>
      <sz val="18"/>
      <color indexed="8"/>
      <name val="Arial Narrow"/>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8"/>
      <color theme="10"/>
      <name val="Calibri"/>
      <family val="2"/>
    </font>
    <font>
      <u val="single"/>
      <sz val="8.8"/>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Narrow"/>
      <family val="2"/>
    </font>
    <font>
      <b/>
      <sz val="10"/>
      <color theme="1"/>
      <name val="Arial Narrow"/>
      <family val="2"/>
    </font>
    <font>
      <b/>
      <sz val="12"/>
      <color theme="1"/>
      <name val="Arial Narrow"/>
      <family val="2"/>
    </font>
    <font>
      <sz val="12"/>
      <color theme="1"/>
      <name val="Arial Narrow"/>
      <family val="2"/>
    </font>
    <font>
      <sz val="9"/>
      <color theme="1"/>
      <name val="Arial Narrow"/>
      <family val="2"/>
    </font>
    <font>
      <sz val="10"/>
      <color theme="1"/>
      <name val="Calibri"/>
      <family val="2"/>
    </font>
    <font>
      <sz val="9"/>
      <color theme="1"/>
      <name val="Calibri"/>
      <family val="2"/>
    </font>
    <font>
      <b/>
      <sz val="9"/>
      <color theme="1"/>
      <name val="Arial Narrow"/>
      <family val="2"/>
    </font>
    <font>
      <sz val="11"/>
      <color theme="1"/>
      <name val="Arial Narrow"/>
      <family val="2"/>
    </font>
    <font>
      <b/>
      <sz val="14"/>
      <color theme="1"/>
      <name val="Arial Narrow"/>
      <family val="2"/>
    </font>
    <font>
      <sz val="14"/>
      <color theme="1"/>
      <name val="Arial Narrow"/>
      <family val="2"/>
    </font>
    <font>
      <sz val="8"/>
      <color theme="1"/>
      <name val="Calibri"/>
      <family val="2"/>
    </font>
    <font>
      <sz val="8"/>
      <color theme="1"/>
      <name val="Arial Narrow"/>
      <family val="2"/>
    </font>
    <font>
      <sz val="10"/>
      <color rgb="FF000000"/>
      <name val="Arial Narrow"/>
      <family val="2"/>
    </font>
    <font>
      <b/>
      <sz val="11"/>
      <color theme="1"/>
      <name val="Arial Narrow"/>
      <family val="2"/>
    </font>
    <font>
      <sz val="9"/>
      <color rgb="FFFF0000"/>
      <name val="Arial Narrow"/>
      <family val="2"/>
    </font>
    <font>
      <sz val="10"/>
      <color rgb="FFFF0000"/>
      <name val="Arial Narrow"/>
      <family val="2"/>
    </font>
    <font>
      <b/>
      <sz val="18"/>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border>
    <border>
      <left/>
      <right style="thick"/>
      <top/>
      <bottom/>
    </border>
    <border>
      <left style="thin"/>
      <right style="thin"/>
      <top style="thin"/>
      <bottom style="medium"/>
    </border>
    <border>
      <left style="thick"/>
      <right style="thin"/>
      <top>
        <color indexed="63"/>
      </top>
      <bottom style="thick"/>
    </border>
    <border>
      <left style="medium"/>
      <right style="thin"/>
      <top style="thin"/>
      <bottom style="thin"/>
    </border>
    <border>
      <left style="thin"/>
      <right style="thick"/>
      <top style="thin"/>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bottom style="medium"/>
    </border>
    <border>
      <left style="medium"/>
      <right/>
      <top/>
      <bottom/>
    </border>
    <border>
      <left style="medium"/>
      <right style="thin"/>
      <top style="medium"/>
      <bottom style="thin"/>
    </border>
    <border>
      <left style="thin"/>
      <right style="thin"/>
      <top style="medium"/>
      <bottom style="medium"/>
    </border>
    <border>
      <left style="thick"/>
      <right/>
      <top/>
      <bottom/>
    </border>
    <border>
      <left style="thick"/>
      <right style="thin"/>
      <top/>
      <bottom style="thin"/>
    </border>
    <border>
      <left style="thin"/>
      <right/>
      <top/>
      <bottom style="thin"/>
    </border>
    <border>
      <left style="thin"/>
      <right style="thick"/>
      <top/>
      <bottom style="thin"/>
    </border>
    <border>
      <left style="medium"/>
      <right style="thin"/>
      <top style="thin"/>
      <bottom style="medium"/>
    </border>
    <border>
      <left style="thin"/>
      <right style="medium"/>
      <top style="medium"/>
      <bottom style="thin"/>
    </border>
    <border>
      <left style="medium"/>
      <right style="thin"/>
      <top style="thin"/>
      <bottom/>
    </border>
    <border>
      <left style="thin"/>
      <right>
        <color indexed="63"/>
      </right>
      <top style="thin"/>
      <bottom/>
    </border>
    <border>
      <left style="thin"/>
      <right style="medium"/>
      <top style="thin"/>
      <bottom/>
    </border>
    <border>
      <left style="thin"/>
      <right style="thick"/>
      <top/>
      <bottom style="medium"/>
    </border>
    <border>
      <left style="medium"/>
      <right style="thick"/>
      <top style="medium"/>
      <bottom>
        <color indexed="63"/>
      </bottom>
    </border>
    <border>
      <left style="thick"/>
      <right style="thick"/>
      <top>
        <color indexed="63"/>
      </top>
      <bottom style="thick"/>
    </border>
    <border>
      <left style="thin"/>
      <right style="medium"/>
      <top style="medium"/>
      <bottom style="medium"/>
    </border>
    <border>
      <left style="thin"/>
      <right style="medium"/>
      <top/>
      <bottom style="thin"/>
    </border>
    <border>
      <left style="thin"/>
      <right style="thin"/>
      <top style="thin"/>
      <bottom style="thick"/>
    </border>
    <border>
      <left style="thick"/>
      <right style="thick"/>
      <top style="thick"/>
      <bottom style="thick"/>
    </border>
    <border>
      <left style="thin"/>
      <right/>
      <top style="thin"/>
      <bottom style="thin"/>
    </border>
    <border>
      <left style="thick"/>
      <right style="thin"/>
      <top style="thin"/>
      <bottom style="thin"/>
    </border>
    <border>
      <left style="medium"/>
      <right style="thin"/>
      <top/>
      <bottom style="thin"/>
    </border>
    <border>
      <left style="thin"/>
      <right style="thin"/>
      <top style="medium"/>
      <bottom/>
    </border>
    <border>
      <left style="thin"/>
      <right style="medium"/>
      <top style="medium"/>
      <bottom/>
    </border>
    <border>
      <left style="thin"/>
      <right style="medium"/>
      <top style="thin"/>
      <bottom style="thick"/>
    </border>
    <border>
      <left style="medium"/>
      <right style="thick"/>
      <top style="thick"/>
      <bottom style="medium"/>
    </border>
    <border>
      <left style="thin"/>
      <right/>
      <top style="thin"/>
      <bottom style="medium"/>
    </border>
    <border>
      <left/>
      <right style="thin"/>
      <top style="thin"/>
      <bottom style="thin"/>
    </border>
    <border>
      <left/>
      <right style="thin"/>
      <top style="thin"/>
      <bottom style="medium"/>
    </border>
    <border>
      <left style="medium"/>
      <right>
        <color indexed="63"/>
      </right>
      <top style="medium"/>
      <bottom style="thin"/>
    </border>
    <border>
      <left/>
      <right/>
      <top style="medium"/>
      <bottom style="thin"/>
    </border>
    <border>
      <left/>
      <right style="medium"/>
      <top style="medium"/>
      <bottom style="thin"/>
    </border>
    <border>
      <left style="thin"/>
      <right/>
      <top style="medium"/>
      <bottom style="thin"/>
    </border>
    <border>
      <left style="medium"/>
      <right style="thin"/>
      <top style="medium"/>
      <bottom style="medium"/>
    </border>
    <border>
      <left/>
      <right style="thin"/>
      <top style="medium"/>
      <bottom style="thin"/>
    </border>
    <border>
      <left/>
      <right style="thin"/>
      <top/>
      <bottom style="thin"/>
    </border>
    <border>
      <left style="thick"/>
      <right>
        <color indexed="63"/>
      </right>
      <top style="thin"/>
      <bottom/>
    </border>
    <border>
      <left>
        <color indexed="63"/>
      </left>
      <right>
        <color indexed="63"/>
      </right>
      <top style="thin"/>
      <bottom>
        <color indexed="63"/>
      </bottom>
    </border>
    <border>
      <left>
        <color indexed="63"/>
      </left>
      <right style="thick"/>
      <top style="thin"/>
      <bottom/>
    </border>
    <border>
      <left style="thick"/>
      <right style="thick"/>
      <top style="medium"/>
      <bottom>
        <color indexed="63"/>
      </bottom>
    </border>
    <border>
      <left style="thick"/>
      <right style="thick"/>
      <top style="medium"/>
      <bottom style="thick"/>
    </border>
    <border>
      <left style="thick"/>
      <right style="medium"/>
      <top style="medium"/>
      <bottom>
        <color indexed="63"/>
      </bottom>
    </border>
    <border>
      <left style="medium"/>
      <right style="thin"/>
      <top style="medium"/>
      <bottom/>
    </border>
    <border>
      <left style="thin"/>
      <right/>
      <top/>
      <bottom style="medium"/>
    </border>
    <border>
      <left/>
      <right style="thin"/>
      <top/>
      <bottom style="medium"/>
    </border>
    <border>
      <left>
        <color indexed="63"/>
      </left>
      <right style="thin"/>
      <top style="thin"/>
      <bottom/>
    </border>
    <border>
      <left style="thin"/>
      <right/>
      <top>
        <color indexed="63"/>
      </top>
      <bottom style="thick"/>
    </border>
    <border>
      <left/>
      <right/>
      <top>
        <color indexed="63"/>
      </top>
      <bottom style="thick"/>
    </border>
    <border>
      <left/>
      <right style="thick"/>
      <top>
        <color indexed="63"/>
      </top>
      <bottom style="thick"/>
    </border>
    <border>
      <left style="thick"/>
      <right/>
      <top style="thick"/>
      <bottom style="medium"/>
    </border>
    <border>
      <left/>
      <right/>
      <top style="thick"/>
      <bottom style="medium"/>
    </border>
    <border>
      <left/>
      <right style="medium"/>
      <top style="thick"/>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0" borderId="0" applyNumberFormat="0" applyBorder="0" applyAlignment="0" applyProtection="0"/>
    <xf numFmtId="0" fontId="7" fillId="0" borderId="0">
      <alignment/>
      <protection/>
    </xf>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430">
    <xf numFmtId="0" fontId="0" fillId="0" borderId="0" xfId="0" applyFont="1" applyAlignment="1">
      <alignment/>
    </xf>
    <xf numFmtId="0" fontId="69" fillId="0" borderId="0" xfId="0" applyFont="1" applyAlignment="1">
      <alignment horizontal="center" vertical="center"/>
    </xf>
    <xf numFmtId="0" fontId="69" fillId="0" borderId="0" xfId="0" applyFont="1" applyAlignment="1">
      <alignment vertical="center"/>
    </xf>
    <xf numFmtId="0" fontId="3" fillId="0" borderId="0" xfId="0" applyFont="1" applyFill="1" applyAlignment="1">
      <alignment vertical="center" wrapText="1"/>
    </xf>
    <xf numFmtId="0" fontId="70" fillId="0" borderId="0" xfId="0" applyFont="1" applyAlignment="1">
      <alignment horizontal="center" vertical="center"/>
    </xf>
    <xf numFmtId="0" fontId="70" fillId="0" borderId="0" xfId="0" applyFont="1" applyAlignment="1">
      <alignment horizontal="center" vertical="center" wrapText="1"/>
    </xf>
    <xf numFmtId="0" fontId="69" fillId="0" borderId="0" xfId="0" applyFont="1" applyAlignment="1">
      <alignment horizontal="center" vertical="center" wrapText="1"/>
    </xf>
    <xf numFmtId="0" fontId="3" fillId="0" borderId="0" xfId="0" applyFont="1" applyFill="1" applyAlignment="1">
      <alignment horizontal="center" vertical="center" wrapText="1"/>
    </xf>
    <xf numFmtId="0" fontId="69" fillId="0" borderId="0" xfId="0" applyFont="1" applyFill="1" applyAlignment="1">
      <alignment horizontal="center" vertical="center"/>
    </xf>
    <xf numFmtId="0" fontId="69" fillId="0" borderId="0" xfId="0" applyFont="1" applyFill="1" applyAlignment="1">
      <alignment vertical="center"/>
    </xf>
    <xf numFmtId="0" fontId="71" fillId="0" borderId="0" xfId="0" applyFont="1" applyAlignment="1">
      <alignment horizontal="left" vertical="center"/>
    </xf>
    <xf numFmtId="0" fontId="72" fillId="0" borderId="0" xfId="0" applyFont="1" applyAlignment="1">
      <alignment vertical="center"/>
    </xf>
    <xf numFmtId="0" fontId="5" fillId="0" borderId="0" xfId="0" applyFont="1" applyAlignment="1">
      <alignment horizontal="right" vertical="center"/>
    </xf>
    <xf numFmtId="0" fontId="71" fillId="0" borderId="0" xfId="0" applyFont="1" applyAlignment="1">
      <alignment horizontal="right" vertical="center"/>
    </xf>
    <xf numFmtId="0" fontId="72" fillId="0" borderId="10" xfId="0" applyFont="1" applyBorder="1" applyAlignment="1">
      <alignment horizontal="center" vertical="center" wrapText="1"/>
    </xf>
    <xf numFmtId="0" fontId="5" fillId="0" borderId="0" xfId="0" applyFont="1" applyFill="1" applyAlignment="1">
      <alignment horizontal="right" vertical="center"/>
    </xf>
    <xf numFmtId="0" fontId="5" fillId="0" borderId="0" xfId="0" applyFont="1" applyFill="1" applyAlignment="1">
      <alignment horizontal="left" vertical="center"/>
    </xf>
    <xf numFmtId="0" fontId="8" fillId="0" borderId="0" xfId="0" applyFont="1" applyFill="1" applyAlignment="1">
      <alignment horizontal="righ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33"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vertical="center"/>
    </xf>
    <xf numFmtId="0" fontId="2" fillId="0"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0" xfId="0" applyFont="1" applyBorder="1" applyAlignment="1">
      <alignment horizontal="center" vertical="center"/>
    </xf>
    <xf numFmtId="0" fontId="10" fillId="0" borderId="10" xfId="0" applyFont="1" applyBorder="1" applyAlignment="1">
      <alignment horizontal="center" vertical="center" wrapText="1"/>
    </xf>
    <xf numFmtId="0" fontId="73" fillId="0" borderId="0" xfId="0" applyFont="1" applyAlignment="1">
      <alignment vertical="center"/>
    </xf>
    <xf numFmtId="0" fontId="10"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10" xfId="0" applyNumberFormat="1" applyFont="1" applyBorder="1" applyAlignment="1">
      <alignment horizontal="center" vertical="center"/>
    </xf>
    <xf numFmtId="0" fontId="3" fillId="0" borderId="0" xfId="0" applyFont="1" applyFill="1" applyAlignment="1">
      <alignment horizontal="left" vertical="center" wrapText="1"/>
    </xf>
    <xf numFmtId="0" fontId="3" fillId="0" borderId="12" xfId="0" applyFont="1" applyFill="1" applyBorder="1" applyAlignment="1">
      <alignment horizontal="center" vertical="center" wrapText="1"/>
    </xf>
    <xf numFmtId="14" fontId="3"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14" fontId="6" fillId="0" borderId="0" xfId="0" applyNumberFormat="1" applyFont="1" applyFill="1" applyBorder="1" applyAlignment="1">
      <alignment horizontal="center" vertical="center"/>
    </xf>
    <xf numFmtId="14" fontId="6" fillId="0" borderId="13" xfId="0" applyNumberFormat="1" applyFont="1" applyFill="1" applyBorder="1" applyAlignment="1">
      <alignment horizontal="center" vertical="center"/>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vertical="center" wrapText="1"/>
    </xf>
    <xf numFmtId="0" fontId="0" fillId="0" borderId="0" xfId="0" applyAlignment="1">
      <alignment wrapText="1"/>
    </xf>
    <xf numFmtId="0" fontId="74" fillId="0" borderId="0" xfId="0" applyFont="1" applyAlignment="1">
      <alignment/>
    </xf>
    <xf numFmtId="0" fontId="11" fillId="0" borderId="14" xfId="0" applyFont="1" applyFill="1" applyBorder="1" applyAlignment="1">
      <alignment horizontal="center" vertical="center"/>
    </xf>
    <xf numFmtId="0" fontId="75" fillId="0" borderId="0" xfId="0" applyFont="1" applyAlignment="1">
      <alignment/>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73" fillId="0" borderId="0" xfId="0" applyFont="1" applyAlignment="1">
      <alignment horizontal="center" vertical="center" wrapText="1"/>
    </xf>
    <xf numFmtId="0" fontId="73" fillId="0" borderId="10" xfId="0" applyFont="1" applyBorder="1" applyAlignment="1">
      <alignment horizontal="center" vertical="center" wrapText="1"/>
    </xf>
    <xf numFmtId="0" fontId="10" fillId="0" borderId="0" xfId="0" applyFont="1" applyFill="1" applyAlignment="1">
      <alignment horizontal="center" vertical="center"/>
    </xf>
    <xf numFmtId="0" fontId="10" fillId="0" borderId="15" xfId="0" applyFont="1" applyFill="1" applyBorder="1" applyAlignment="1">
      <alignment horizontal="center" vertical="center"/>
    </xf>
    <xf numFmtId="0" fontId="76" fillId="0" borderId="16" xfId="0" applyFont="1" applyBorder="1" applyAlignment="1">
      <alignment horizontal="center" vertical="center"/>
    </xf>
    <xf numFmtId="0" fontId="3" fillId="0" borderId="0" xfId="0" applyFont="1" applyFill="1" applyBorder="1" applyAlignment="1">
      <alignment vertical="center"/>
    </xf>
    <xf numFmtId="14" fontId="3" fillId="0" borderId="10"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77" fillId="0" borderId="10" xfId="0" applyFont="1" applyBorder="1" applyAlignment="1">
      <alignment horizontal="left" vertical="center" wrapText="1"/>
    </xf>
    <xf numFmtId="14" fontId="11" fillId="0" borderId="10" xfId="0" applyNumberFormat="1" applyFont="1" applyFill="1" applyBorder="1" applyAlignment="1">
      <alignment horizontal="center" vertical="center"/>
    </xf>
    <xf numFmtId="14" fontId="11" fillId="0" borderId="18" xfId="0" applyNumberFormat="1" applyFont="1" applyFill="1" applyBorder="1" applyAlignment="1">
      <alignment horizontal="center" vertical="center"/>
    </xf>
    <xf numFmtId="14" fontId="11" fillId="33" borderId="10" xfId="0" applyNumberFormat="1" applyFont="1" applyFill="1" applyBorder="1" applyAlignment="1">
      <alignment horizontal="center" vertical="center"/>
    </xf>
    <xf numFmtId="0" fontId="11" fillId="0" borderId="11" xfId="0" applyFont="1" applyFill="1" applyBorder="1" applyAlignment="1">
      <alignment horizontal="center" vertical="center"/>
    </xf>
    <xf numFmtId="14" fontId="11" fillId="0" borderId="11"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14" fontId="11" fillId="0" borderId="14" xfId="0" applyNumberFormat="1" applyFont="1" applyFill="1" applyBorder="1" applyAlignment="1">
      <alignment horizontal="center" vertical="center"/>
    </xf>
    <xf numFmtId="14" fontId="11" fillId="0" borderId="19" xfId="0" applyNumberFormat="1" applyFont="1" applyFill="1" applyBorder="1" applyAlignment="1">
      <alignment horizontal="center" vertical="center"/>
    </xf>
    <xf numFmtId="0" fontId="13" fillId="0" borderId="0" xfId="0" applyFont="1" applyFill="1" applyAlignment="1">
      <alignment vertical="center"/>
    </xf>
    <xf numFmtId="14" fontId="69" fillId="0" borderId="18" xfId="0" applyNumberFormat="1" applyFont="1" applyBorder="1" applyAlignment="1">
      <alignment horizontal="center" vertical="center"/>
    </xf>
    <xf numFmtId="0" fontId="11" fillId="0" borderId="20"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78" fillId="34" borderId="0" xfId="0" applyFont="1" applyFill="1" applyAlignment="1">
      <alignment vertical="center"/>
    </xf>
    <xf numFmtId="0" fontId="79" fillId="34" borderId="0" xfId="0" applyFont="1" applyFill="1" applyAlignment="1">
      <alignment horizontal="center" vertical="center" wrapText="1"/>
    </xf>
    <xf numFmtId="0" fontId="4" fillId="0" borderId="0" xfId="0" applyFont="1" applyFill="1" applyAlignment="1">
      <alignment vertical="center" wrapText="1"/>
    </xf>
    <xf numFmtId="0" fontId="71" fillId="0" borderId="0" xfId="0" applyFont="1" applyAlignment="1">
      <alignment horizontal="center" vertical="center"/>
    </xf>
    <xf numFmtId="0" fontId="4" fillId="0" borderId="0" xfId="0" applyFont="1" applyFill="1" applyAlignment="1">
      <alignment vertical="center"/>
    </xf>
    <xf numFmtId="0" fontId="10" fillId="0" borderId="12" xfId="0" applyFont="1" applyBorder="1" applyAlignment="1">
      <alignment horizontal="center" vertical="center" wrapText="1"/>
    </xf>
    <xf numFmtId="0" fontId="10" fillId="0" borderId="18" xfId="0" applyFont="1" applyBorder="1" applyAlignment="1">
      <alignment horizontal="center" vertical="center"/>
    </xf>
    <xf numFmtId="0" fontId="73" fillId="0" borderId="10" xfId="0" applyFont="1" applyBorder="1" applyAlignment="1">
      <alignment horizontal="center" vertical="center"/>
    </xf>
    <xf numFmtId="14" fontId="73" fillId="0" borderId="10" xfId="0" applyNumberFormat="1" applyFont="1" applyBorder="1" applyAlignment="1">
      <alignment horizontal="center" vertical="center"/>
    </xf>
    <xf numFmtId="0" fontId="69" fillId="0" borderId="0" xfId="0" applyFont="1" applyAlignment="1">
      <alignment/>
    </xf>
    <xf numFmtId="0" fontId="69" fillId="0" borderId="10" xfId="0" applyFont="1" applyBorder="1" applyAlignment="1">
      <alignment horizontal="left" vertical="center" wrapText="1"/>
    </xf>
    <xf numFmtId="0" fontId="76" fillId="0" borderId="0" xfId="0" applyFont="1" applyAlignment="1">
      <alignment horizontal="center" vertical="center"/>
    </xf>
    <xf numFmtId="0" fontId="76" fillId="0" borderId="0" xfId="0" applyFont="1" applyAlignment="1">
      <alignment horizontal="center" vertical="center" wrapText="1"/>
    </xf>
    <xf numFmtId="0" fontId="73" fillId="0" borderId="0" xfId="0" applyFont="1" applyAlignment="1">
      <alignment horizontal="center" vertical="center"/>
    </xf>
    <xf numFmtId="0" fontId="73" fillId="0" borderId="0" xfId="0" applyFont="1" applyFill="1" applyAlignment="1">
      <alignment horizontal="center" vertical="center"/>
    </xf>
    <xf numFmtId="0" fontId="73" fillId="0" borderId="0" xfId="0" applyFont="1" applyAlignment="1">
      <alignment horizontal="left" vertical="center"/>
    </xf>
    <xf numFmtId="0" fontId="69" fillId="0" borderId="10" xfId="0" applyFont="1" applyFill="1" applyBorder="1" applyAlignment="1">
      <alignment horizontal="left" vertical="center" wrapText="1"/>
    </xf>
    <xf numFmtId="0" fontId="69" fillId="0" borderId="20" xfId="0" applyFont="1" applyBorder="1" applyAlignment="1">
      <alignment horizontal="left" vertical="center" wrapText="1"/>
    </xf>
    <xf numFmtId="0" fontId="69" fillId="0" borderId="14" xfId="0" applyFont="1" applyBorder="1" applyAlignment="1">
      <alignment horizontal="left" vertical="center" wrapText="1"/>
    </xf>
    <xf numFmtId="0" fontId="73" fillId="0" borderId="14" xfId="0" applyFont="1" applyBorder="1" applyAlignment="1">
      <alignment horizontal="center" vertical="center"/>
    </xf>
    <xf numFmtId="0" fontId="73" fillId="0" borderId="20" xfId="0" applyFont="1" applyBorder="1" applyAlignment="1">
      <alignment horizontal="center" vertical="center"/>
    </xf>
    <xf numFmtId="0" fontId="69" fillId="0" borderId="16" xfId="0" applyFont="1" applyBorder="1" applyAlignment="1">
      <alignment horizontal="center" vertical="center"/>
    </xf>
    <xf numFmtId="14" fontId="69" fillId="0" borderId="22" xfId="0" applyNumberFormat="1" applyFont="1" applyBorder="1" applyAlignment="1">
      <alignment horizontal="center" vertical="center"/>
    </xf>
    <xf numFmtId="0" fontId="3"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1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1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5" fillId="0" borderId="25" xfId="0" applyFont="1" applyFill="1" applyBorder="1" applyAlignment="1">
      <alignment horizontal="center" vertical="center"/>
    </xf>
    <xf numFmtId="0" fontId="0" fillId="0" borderId="0" xfId="0" applyFill="1" applyAlignment="1">
      <alignment/>
    </xf>
    <xf numFmtId="0" fontId="0" fillId="0" borderId="0" xfId="0" applyFill="1" applyAlignment="1">
      <alignment wrapText="1"/>
    </xf>
    <xf numFmtId="0" fontId="13" fillId="0" borderId="12" xfId="0" applyFont="1" applyFill="1" applyBorder="1" applyAlignment="1">
      <alignment horizontal="center" vertical="center" wrapText="1"/>
    </xf>
    <xf numFmtId="0" fontId="2" fillId="0" borderId="26" xfId="0"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14" fontId="3" fillId="0" borderId="28"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11" fillId="0" borderId="11" xfId="0" applyFont="1" applyBorder="1" applyAlignment="1">
      <alignment horizontal="center" vertical="center"/>
    </xf>
    <xf numFmtId="0" fontId="44" fillId="0" borderId="0" xfId="0" applyFont="1" applyAlignment="1">
      <alignment/>
    </xf>
    <xf numFmtId="0" fontId="44"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2" fillId="0" borderId="0" xfId="0" applyFont="1" applyFill="1" applyAlignment="1">
      <alignment horizontal="right" vertical="center"/>
    </xf>
    <xf numFmtId="0" fontId="13" fillId="0" borderId="0" xfId="0" applyFont="1" applyFill="1" applyAlignment="1">
      <alignment vertical="center" wrapText="1"/>
    </xf>
    <xf numFmtId="0" fontId="80" fillId="0" borderId="0" xfId="0" applyFont="1" applyAlignment="1">
      <alignment/>
    </xf>
    <xf numFmtId="0" fontId="13" fillId="0" borderId="1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1" fillId="0" borderId="0" xfId="0" applyFont="1" applyAlignment="1">
      <alignment horizontal="center" vertical="center" wrapText="1"/>
    </xf>
    <xf numFmtId="0" fontId="13" fillId="0" borderId="11" xfId="0" applyFont="1" applyBorder="1" applyAlignment="1">
      <alignment horizontal="center" vertical="center"/>
    </xf>
    <xf numFmtId="0" fontId="81" fillId="0" borderId="10" xfId="0" applyFont="1" applyBorder="1" applyAlignment="1">
      <alignment horizontal="center" vertical="center" wrapText="1"/>
    </xf>
    <xf numFmtId="0" fontId="81" fillId="0" borderId="0" xfId="0" applyFont="1" applyFill="1" applyAlignment="1">
      <alignment vertical="center"/>
    </xf>
    <xf numFmtId="0" fontId="81" fillId="0" borderId="10" xfId="0" applyFont="1" applyBorder="1" applyAlignment="1">
      <alignment horizontal="left" vertical="center" wrapText="1"/>
    </xf>
    <xf numFmtId="14" fontId="11" fillId="0" borderId="11" xfId="0" applyNumberFormat="1" applyFont="1" applyFill="1" applyBorder="1" applyAlignment="1">
      <alignment horizontal="center" vertical="center" wrapText="1"/>
    </xf>
    <xf numFmtId="14" fontId="11" fillId="0" borderId="27" xfId="0" applyNumberFormat="1" applyFont="1" applyFill="1" applyBorder="1" applyAlignment="1">
      <alignment horizontal="center" vertical="center" wrapText="1"/>
    </xf>
    <xf numFmtId="14" fontId="11" fillId="0" borderId="28"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13"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9" xfId="0" applyFont="1" applyFill="1" applyBorder="1" applyAlignment="1">
      <alignment horizontal="center" vertical="center"/>
    </xf>
    <xf numFmtId="0" fontId="13" fillId="0" borderId="20" xfId="0" applyFont="1" applyFill="1" applyBorder="1" applyAlignment="1">
      <alignment horizontal="center" vertical="center" wrapText="1"/>
    </xf>
    <xf numFmtId="0" fontId="2" fillId="0" borderId="29" xfId="0" applyFont="1" applyFill="1" applyBorder="1" applyAlignment="1">
      <alignment horizontal="center" vertical="center" wrapText="1"/>
    </xf>
    <xf numFmtId="14" fontId="11" fillId="0" borderId="14" xfId="0" applyNumberFormat="1" applyFont="1" applyFill="1" applyBorder="1" applyAlignment="1">
      <alignment horizontal="center" vertical="center" wrapText="1"/>
    </xf>
    <xf numFmtId="14" fontId="11" fillId="0" borderId="19" xfId="0" applyNumberFormat="1"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14" fontId="3" fillId="0" borderId="30"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14" fontId="3" fillId="0" borderId="33"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3" fillId="0" borderId="21" xfId="0" applyFont="1" applyFill="1" applyBorder="1" applyAlignment="1">
      <alignment horizontal="left" vertical="center" wrapText="1"/>
    </xf>
    <xf numFmtId="14" fontId="3" fillId="0" borderId="21" xfId="0" applyNumberFormat="1" applyFont="1" applyFill="1" applyBorder="1" applyAlignment="1">
      <alignment horizontal="center" vertical="center" wrapText="1"/>
    </xf>
    <xf numFmtId="14" fontId="3" fillId="0" borderId="34" xfId="0" applyNumberFormat="1" applyFont="1" applyFill="1" applyBorder="1" applyAlignment="1">
      <alignment horizontal="center" vertical="center" wrapText="1"/>
    </xf>
    <xf numFmtId="0" fontId="5" fillId="0" borderId="35" xfId="0" applyFont="1" applyFill="1" applyBorder="1" applyAlignment="1">
      <alignment horizontal="center" vertical="center"/>
    </xf>
    <xf numFmtId="0" fontId="11" fillId="0" borderId="0" xfId="0" applyFont="1" applyFill="1" applyBorder="1" applyAlignment="1">
      <alignment vertical="center"/>
    </xf>
    <xf numFmtId="0" fontId="75" fillId="0" borderId="0" xfId="0" applyFont="1" applyFill="1" applyBorder="1" applyAlignment="1">
      <alignment/>
    </xf>
    <xf numFmtId="0" fontId="80" fillId="0" borderId="0" xfId="0" applyFont="1" applyFill="1" applyBorder="1" applyAlignment="1">
      <alignment/>
    </xf>
    <xf numFmtId="0" fontId="74" fillId="0" borderId="0" xfId="0" applyFont="1" applyFill="1" applyBorder="1" applyAlignment="1">
      <alignment/>
    </xf>
    <xf numFmtId="0" fontId="73" fillId="0" borderId="0" xfId="0" applyFont="1" applyBorder="1" applyAlignment="1">
      <alignment vertical="center"/>
    </xf>
    <xf numFmtId="0" fontId="81" fillId="0" borderId="0" xfId="0" applyFont="1" applyBorder="1" applyAlignment="1">
      <alignment horizontal="center" vertical="center" wrapText="1"/>
    </xf>
    <xf numFmtId="0" fontId="69" fillId="0" borderId="0" xfId="0" applyFont="1" applyBorder="1" applyAlignment="1">
      <alignment vertical="center"/>
    </xf>
    <xf numFmtId="0" fontId="0" fillId="0" borderId="0" xfId="0" applyFill="1" applyBorder="1" applyAlignment="1">
      <alignment/>
    </xf>
    <xf numFmtId="14" fontId="11" fillId="33" borderId="11" xfId="0" applyNumberFormat="1" applyFont="1" applyFill="1" applyBorder="1" applyAlignment="1">
      <alignment horizontal="center" vertical="center"/>
    </xf>
    <xf numFmtId="0" fontId="8" fillId="0" borderId="0" xfId="0" applyFont="1" applyFill="1" applyAlignment="1">
      <alignment horizontal="left" vertical="center" wrapText="1"/>
    </xf>
    <xf numFmtId="0" fontId="73" fillId="0" borderId="0" xfId="0" applyFont="1" applyFill="1" applyAlignment="1">
      <alignment vertical="center"/>
    </xf>
    <xf numFmtId="0" fontId="11" fillId="0" borderId="24" xfId="0" applyFont="1" applyFill="1" applyBorder="1" applyAlignment="1">
      <alignment horizontal="center" vertical="center"/>
    </xf>
    <xf numFmtId="0" fontId="11" fillId="0" borderId="19" xfId="0" applyFont="1" applyFill="1" applyBorder="1" applyAlignment="1">
      <alignment horizontal="center" vertical="center"/>
    </xf>
    <xf numFmtId="0" fontId="76" fillId="0" borderId="23" xfId="0" applyFont="1" applyBorder="1" applyAlignment="1">
      <alignment horizontal="center" vertical="center"/>
    </xf>
    <xf numFmtId="0" fontId="73" fillId="0" borderId="20" xfId="0" applyFont="1" applyBorder="1" applyAlignment="1">
      <alignment horizontal="center" vertical="center" wrapText="1"/>
    </xf>
    <xf numFmtId="0" fontId="73" fillId="0" borderId="20" xfId="0" applyFont="1" applyBorder="1" applyAlignment="1">
      <alignment horizontal="left" vertical="center"/>
    </xf>
    <xf numFmtId="14" fontId="73" fillId="33" borderId="20" xfId="0" applyNumberFormat="1" applyFont="1" applyFill="1" applyBorder="1" applyAlignment="1">
      <alignment horizontal="center" vertical="center"/>
    </xf>
    <xf numFmtId="14" fontId="73" fillId="0" borderId="20" xfId="0" applyNumberFormat="1" applyFont="1" applyBorder="1" applyAlignment="1">
      <alignment horizontal="center" vertical="center" wrapText="1"/>
    </xf>
    <xf numFmtId="14" fontId="73" fillId="0" borderId="20" xfId="0" applyNumberFormat="1" applyFont="1" applyBorder="1" applyAlignment="1">
      <alignment horizontal="center" vertical="center"/>
    </xf>
    <xf numFmtId="14" fontId="73" fillId="0" borderId="20" xfId="0" applyNumberFormat="1" applyFont="1" applyBorder="1" applyAlignment="1">
      <alignment vertical="center"/>
    </xf>
    <xf numFmtId="14" fontId="73" fillId="0" borderId="30" xfId="0" applyNumberFormat="1" applyFont="1" applyBorder="1" applyAlignment="1">
      <alignment horizontal="center" vertical="center"/>
    </xf>
    <xf numFmtId="0" fontId="82" fillId="0" borderId="10" xfId="0" applyFont="1" applyBorder="1" applyAlignment="1">
      <alignment horizontal="left" vertical="center" wrapText="1"/>
    </xf>
    <xf numFmtId="0" fontId="73" fillId="0" borderId="10" xfId="0" applyFont="1" applyBorder="1" applyAlignment="1">
      <alignment horizontal="left" vertical="center"/>
    </xf>
    <xf numFmtId="14" fontId="73" fillId="33" borderId="10" xfId="0" applyNumberFormat="1" applyFont="1" applyFill="1" applyBorder="1" applyAlignment="1">
      <alignment horizontal="center" vertical="center"/>
    </xf>
    <xf numFmtId="14" fontId="73" fillId="0" borderId="10" xfId="0" applyNumberFormat="1" applyFont="1" applyBorder="1" applyAlignment="1">
      <alignment horizontal="center" vertical="center" wrapText="1"/>
    </xf>
    <xf numFmtId="14" fontId="73" fillId="0" borderId="10" xfId="0" applyNumberFormat="1" applyFont="1" applyBorder="1" applyAlignment="1">
      <alignment vertical="center"/>
    </xf>
    <xf numFmtId="14" fontId="73" fillId="0" borderId="18" xfId="0" applyNumberFormat="1" applyFont="1" applyBorder="1" applyAlignment="1">
      <alignment horizontal="center" vertical="center"/>
    </xf>
    <xf numFmtId="0" fontId="73" fillId="33" borderId="10" xfId="0" applyFont="1" applyFill="1" applyBorder="1" applyAlignment="1">
      <alignment horizontal="center" vertical="center" wrapText="1"/>
    </xf>
    <xf numFmtId="0" fontId="73" fillId="33" borderId="10" xfId="0" applyFont="1" applyFill="1" applyBorder="1" applyAlignment="1">
      <alignment horizontal="center" vertical="center"/>
    </xf>
    <xf numFmtId="0" fontId="73" fillId="33" borderId="10" xfId="0" applyFont="1" applyFill="1" applyBorder="1" applyAlignment="1">
      <alignment horizontal="left" vertical="center"/>
    </xf>
    <xf numFmtId="0" fontId="73"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73" fillId="0" borderId="10" xfId="0" applyFont="1" applyFill="1" applyBorder="1" applyAlignment="1">
      <alignment horizontal="left" vertical="center"/>
    </xf>
    <xf numFmtId="14" fontId="73" fillId="0" borderId="10" xfId="0" applyNumberFormat="1" applyFont="1" applyFill="1" applyBorder="1" applyAlignment="1">
      <alignment horizontal="center" vertical="center"/>
    </xf>
    <xf numFmtId="14" fontId="73" fillId="0" borderId="18" xfId="0" applyNumberFormat="1" applyFont="1" applyFill="1" applyBorder="1" applyAlignment="1">
      <alignment horizontal="center" vertical="center"/>
    </xf>
    <xf numFmtId="0" fontId="73" fillId="0" borderId="0" xfId="0" applyFont="1" applyFill="1" applyAlignment="1">
      <alignment horizontal="left" vertical="center"/>
    </xf>
    <xf numFmtId="14" fontId="73" fillId="33" borderId="11" xfId="0" applyNumberFormat="1" applyFont="1" applyFill="1" applyBorder="1" applyAlignment="1">
      <alignment horizontal="center" vertical="center"/>
    </xf>
    <xf numFmtId="14" fontId="73" fillId="0" borderId="11" xfId="0" applyNumberFormat="1" applyFont="1" applyBorder="1" applyAlignment="1">
      <alignment horizontal="center" vertical="center" wrapText="1"/>
    </xf>
    <xf numFmtId="0" fontId="73" fillId="33" borderId="14" xfId="0" applyFont="1" applyFill="1" applyBorder="1" applyAlignment="1">
      <alignment horizontal="center" vertical="center" wrapText="1"/>
    </xf>
    <xf numFmtId="0" fontId="73" fillId="33" borderId="14" xfId="0" applyFont="1" applyFill="1" applyBorder="1" applyAlignment="1">
      <alignment horizontal="center" vertical="center"/>
    </xf>
    <xf numFmtId="0" fontId="73" fillId="33" borderId="14" xfId="0" applyFont="1" applyFill="1" applyBorder="1" applyAlignment="1">
      <alignment horizontal="left" vertical="center"/>
    </xf>
    <xf numFmtId="14" fontId="73" fillId="0" borderId="14" xfId="0" applyNumberFormat="1" applyFont="1" applyBorder="1" applyAlignment="1">
      <alignment horizontal="center" vertical="center"/>
    </xf>
    <xf numFmtId="14" fontId="73" fillId="33" borderId="14" xfId="0" applyNumberFormat="1" applyFont="1" applyFill="1" applyBorder="1" applyAlignment="1">
      <alignment horizontal="center" vertical="center"/>
    </xf>
    <xf numFmtId="14" fontId="73" fillId="0" borderId="14" xfId="0" applyNumberFormat="1" applyFont="1" applyFill="1" applyBorder="1" applyAlignment="1">
      <alignment horizontal="center" vertical="center"/>
    </xf>
    <xf numFmtId="14" fontId="73" fillId="0" borderId="19" xfId="0" applyNumberFormat="1" applyFont="1" applyFill="1" applyBorder="1" applyAlignment="1">
      <alignment horizontal="center" vertical="center"/>
    </xf>
    <xf numFmtId="0" fontId="70" fillId="0" borderId="36" xfId="0" applyFont="1" applyBorder="1" applyAlignment="1">
      <alignment horizontal="center" vertical="center"/>
    </xf>
    <xf numFmtId="0" fontId="83" fillId="0" borderId="0" xfId="0" applyFont="1" applyAlignment="1">
      <alignment horizontal="right" vertical="center"/>
    </xf>
    <xf numFmtId="0" fontId="83" fillId="0" borderId="0" xfId="0" applyFont="1" applyAlignment="1">
      <alignment horizontal="left" vertical="center"/>
    </xf>
    <xf numFmtId="0" fontId="70" fillId="0" borderId="0" xfId="0" applyFont="1" applyFill="1" applyAlignment="1">
      <alignment horizontal="right" vertical="center"/>
    </xf>
    <xf numFmtId="0" fontId="83" fillId="0" borderId="0" xfId="0" applyFont="1" applyFill="1" applyAlignment="1">
      <alignment vertical="center"/>
    </xf>
    <xf numFmtId="0" fontId="11" fillId="0" borderId="37" xfId="0" applyFont="1" applyFill="1" applyBorder="1" applyAlignment="1">
      <alignment horizontal="center" vertical="center"/>
    </xf>
    <xf numFmtId="0" fontId="73" fillId="0" borderId="12" xfId="0" applyFont="1" applyBorder="1" applyAlignment="1">
      <alignment horizontal="center" vertical="center"/>
    </xf>
    <xf numFmtId="0" fontId="82" fillId="35" borderId="10" xfId="0" applyFont="1" applyFill="1" applyBorder="1" applyAlignment="1">
      <alignment horizontal="left" vertical="center" wrapText="1"/>
    </xf>
    <xf numFmtId="0" fontId="73" fillId="0" borderId="12" xfId="0" applyFont="1" applyBorder="1" applyAlignment="1">
      <alignment horizontal="center" vertical="center" wrapText="1"/>
    </xf>
    <xf numFmtId="0" fontId="82" fillId="35" borderId="10" xfId="0" applyFont="1" applyFill="1" applyBorder="1" applyAlignment="1">
      <alignment horizontal="center" vertical="center" wrapText="1"/>
    </xf>
    <xf numFmtId="0" fontId="11" fillId="0" borderId="10" xfId="0" applyFont="1" applyBorder="1" applyAlignment="1">
      <alignment horizontal="center" vertical="center"/>
    </xf>
    <xf numFmtId="0" fontId="13" fillId="0" borderId="10" xfId="0" applyFont="1" applyBorder="1" applyAlignment="1">
      <alignment horizontal="center" vertical="center"/>
    </xf>
    <xf numFmtId="14" fontId="73" fillId="0" borderId="12" xfId="0" applyNumberFormat="1" applyFont="1" applyBorder="1" applyAlignment="1">
      <alignment horizontal="center" vertical="center"/>
    </xf>
    <xf numFmtId="14" fontId="73" fillId="0" borderId="11" xfId="0" applyNumberFormat="1" applyFont="1" applyBorder="1" applyAlignment="1">
      <alignment horizontal="center" vertical="center"/>
    </xf>
    <xf numFmtId="14" fontId="73" fillId="0" borderId="33" xfId="0" applyNumberFormat="1" applyFont="1" applyBorder="1" applyAlignment="1">
      <alignment horizontal="center" vertical="center"/>
    </xf>
    <xf numFmtId="0" fontId="82" fillId="35" borderId="10" xfId="0" applyFont="1" applyFill="1" applyBorder="1" applyAlignment="1">
      <alignment vertical="center" wrapText="1"/>
    </xf>
    <xf numFmtId="0" fontId="76" fillId="0" borderId="29" xfId="0" applyFont="1" applyBorder="1" applyAlignment="1">
      <alignment horizontal="center" vertical="center"/>
    </xf>
    <xf numFmtId="0" fontId="82" fillId="35" borderId="14" xfId="0" applyFont="1" applyFill="1" applyBorder="1" applyAlignment="1">
      <alignment horizontal="left" vertical="center" wrapText="1"/>
    </xf>
    <xf numFmtId="14" fontId="73" fillId="0" borderId="14" xfId="0" applyNumberFormat="1" applyFont="1" applyBorder="1" applyAlignment="1">
      <alignment horizontal="center" vertical="center" wrapText="1"/>
    </xf>
    <xf numFmtId="14" fontId="73" fillId="0" borderId="19" xfId="0" applyNumberFormat="1" applyFont="1" applyBorder="1" applyAlignment="1">
      <alignment horizontal="center" vertical="center"/>
    </xf>
    <xf numFmtId="0" fontId="3" fillId="35" borderId="10" xfId="0" applyFont="1" applyFill="1" applyBorder="1" applyAlignment="1">
      <alignment vertical="center" wrapText="1"/>
    </xf>
    <xf numFmtId="0" fontId="82" fillId="35" borderId="14" xfId="0" applyFont="1" applyFill="1" applyBorder="1" applyAlignment="1">
      <alignment vertical="center" wrapText="1"/>
    </xf>
    <xf numFmtId="0" fontId="73" fillId="0" borderId="14" xfId="0" applyFont="1" applyBorder="1" applyAlignment="1">
      <alignment horizontal="center" vertical="center" wrapText="1"/>
    </xf>
    <xf numFmtId="0" fontId="11" fillId="0" borderId="14" xfId="0" applyFont="1" applyBorder="1" applyAlignment="1">
      <alignment horizontal="center" vertical="center"/>
    </xf>
    <xf numFmtId="0" fontId="13" fillId="0" borderId="14" xfId="0" applyFont="1" applyBorder="1" applyAlignment="1">
      <alignment horizontal="center" vertical="center"/>
    </xf>
    <xf numFmtId="0" fontId="73" fillId="0" borderId="11" xfId="0" applyFont="1" applyBorder="1" applyAlignment="1">
      <alignment horizontal="center" vertical="center"/>
    </xf>
    <xf numFmtId="0" fontId="82" fillId="35" borderId="11" xfId="0" applyFont="1" applyFill="1" applyBorder="1" applyAlignment="1">
      <alignment vertical="center" wrapText="1"/>
    </xf>
    <xf numFmtId="0" fontId="73" fillId="0" borderId="11" xfId="0" applyFont="1" applyBorder="1" applyAlignment="1">
      <alignment horizontal="center" vertical="center" wrapText="1"/>
    </xf>
    <xf numFmtId="14" fontId="73" fillId="0" borderId="38" xfId="0" applyNumberFormat="1" applyFont="1" applyBorder="1" applyAlignment="1">
      <alignment horizontal="center" vertical="center"/>
    </xf>
    <xf numFmtId="0" fontId="13" fillId="0" borderId="21" xfId="0" applyFont="1" applyBorder="1" applyAlignment="1">
      <alignment horizontal="center" vertical="center"/>
    </xf>
    <xf numFmtId="14" fontId="73" fillId="33" borderId="21" xfId="0" applyNumberFormat="1" applyFont="1" applyFill="1" applyBorder="1" applyAlignment="1">
      <alignment horizontal="center" vertical="center"/>
    </xf>
    <xf numFmtId="14" fontId="73" fillId="0" borderId="21" xfId="0" applyNumberFormat="1" applyFont="1" applyBorder="1" applyAlignment="1">
      <alignment horizontal="center" vertical="center" wrapText="1"/>
    </xf>
    <xf numFmtId="0" fontId="76" fillId="0" borderId="39" xfId="0" applyFont="1" applyBorder="1" applyAlignment="1">
      <alignment horizontal="center" vertical="center"/>
    </xf>
    <xf numFmtId="0" fontId="73" fillId="0" borderId="39" xfId="0" applyFont="1" applyBorder="1" applyAlignment="1">
      <alignment horizontal="center" vertical="center"/>
    </xf>
    <xf numFmtId="0" fontId="82" fillId="35" borderId="39" xfId="0" applyFont="1" applyFill="1" applyBorder="1" applyAlignment="1">
      <alignment vertical="center" wrapText="1"/>
    </xf>
    <xf numFmtId="0" fontId="73" fillId="0" borderId="39" xfId="0" applyFont="1" applyBorder="1" applyAlignment="1">
      <alignment horizontal="center" vertical="center" wrapText="1"/>
    </xf>
    <xf numFmtId="14" fontId="73" fillId="33" borderId="39" xfId="0" applyNumberFormat="1" applyFont="1" applyFill="1" applyBorder="1" applyAlignment="1">
      <alignment horizontal="center" vertical="center"/>
    </xf>
    <xf numFmtId="14" fontId="73" fillId="33" borderId="11" xfId="0" applyNumberFormat="1" applyFont="1" applyFill="1" applyBorder="1" applyAlignment="1">
      <alignment horizontal="center" vertical="center" wrapText="1"/>
    </xf>
    <xf numFmtId="14" fontId="73" fillId="0" borderId="39" xfId="0" applyNumberFormat="1" applyFont="1" applyBorder="1" applyAlignment="1">
      <alignment horizontal="center" vertical="center"/>
    </xf>
    <xf numFmtId="0" fontId="70" fillId="0" borderId="40" xfId="0" applyFont="1" applyBorder="1" applyAlignment="1">
      <alignment horizontal="center" vertical="center"/>
    </xf>
    <xf numFmtId="14" fontId="73" fillId="0" borderId="10" xfId="0" applyNumberFormat="1" applyFont="1" applyBorder="1" applyAlignment="1">
      <alignment horizontal="center" vertical="center"/>
    </xf>
    <xf numFmtId="14" fontId="11" fillId="0" borderId="41" xfId="0" applyNumberFormat="1" applyFont="1" applyFill="1" applyBorder="1" applyAlignment="1">
      <alignment horizontal="center" vertical="center" wrapText="1"/>
    </xf>
    <xf numFmtId="1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3" fillId="33" borderId="14" xfId="0" applyFont="1" applyFill="1" applyBorder="1" applyAlignment="1">
      <alignment vertical="center" wrapText="1"/>
    </xf>
    <xf numFmtId="0" fontId="11" fillId="33" borderId="14" xfId="0" applyFont="1" applyFill="1" applyBorder="1" applyAlignment="1">
      <alignment horizontal="center" vertical="center" wrapText="1"/>
    </xf>
    <xf numFmtId="0" fontId="11" fillId="33" borderId="14" xfId="0" applyFont="1" applyFill="1" applyBorder="1" applyAlignment="1">
      <alignment horizontal="center" vertical="center"/>
    </xf>
    <xf numFmtId="14" fontId="11" fillId="33" borderId="14" xfId="0" applyNumberFormat="1" applyFont="1" applyFill="1" applyBorder="1" applyAlignment="1">
      <alignment horizontal="center" vertical="center"/>
    </xf>
    <xf numFmtId="14" fontId="11" fillId="33" borderId="19" xfId="0" applyNumberFormat="1" applyFont="1" applyFill="1" applyBorder="1" applyAlignment="1">
      <alignment horizontal="center" vertical="center"/>
    </xf>
    <xf numFmtId="14" fontId="11" fillId="0" borderId="10" xfId="0" applyNumberFormat="1" applyFont="1" applyFill="1" applyBorder="1" applyAlignment="1">
      <alignment horizontal="center" vertical="center" wrapText="1"/>
    </xf>
    <xf numFmtId="14" fontId="11" fillId="0" borderId="18" xfId="0" applyNumberFormat="1" applyFont="1" applyFill="1" applyBorder="1" applyAlignment="1">
      <alignment horizontal="center" vertical="center" wrapText="1"/>
    </xf>
    <xf numFmtId="0" fontId="2" fillId="0" borderId="42" xfId="0" applyFont="1" applyFill="1" applyBorder="1" applyAlignment="1">
      <alignment horizontal="center" vertical="center" wrapText="1"/>
    </xf>
    <xf numFmtId="14" fontId="11" fillId="0" borderId="17" xfId="0" applyNumberFormat="1" applyFont="1" applyFill="1" applyBorder="1" applyAlignment="1">
      <alignment horizontal="center" vertical="center" wrapText="1"/>
    </xf>
    <xf numFmtId="16" fontId="69" fillId="0" borderId="18" xfId="0" applyNumberFormat="1" applyFont="1" applyBorder="1" applyAlignment="1">
      <alignment horizontal="center" vertical="center"/>
    </xf>
    <xf numFmtId="14" fontId="84" fillId="0" borderId="10" xfId="0" applyNumberFormat="1" applyFont="1" applyBorder="1" applyAlignment="1">
      <alignment horizontal="center" vertical="center"/>
    </xf>
    <xf numFmtId="0" fontId="85" fillId="36" borderId="10" xfId="0" applyFont="1" applyFill="1" applyBorder="1" applyAlignment="1">
      <alignment horizontal="left" vertical="center" wrapText="1"/>
    </xf>
    <xf numFmtId="0" fontId="10" fillId="33" borderId="43" xfId="0" applyFont="1" applyFill="1" applyBorder="1" applyAlignment="1">
      <alignment horizontal="center" vertical="center"/>
    </xf>
    <xf numFmtId="0" fontId="13" fillId="33" borderId="11" xfId="0" applyFont="1" applyFill="1" applyBorder="1" applyAlignment="1">
      <alignment horizontal="center" vertical="center"/>
    </xf>
    <xf numFmtId="0" fontId="3" fillId="33" borderId="11" xfId="0" applyFont="1" applyFill="1" applyBorder="1" applyAlignment="1">
      <alignment vertical="center" wrapText="1"/>
    </xf>
    <xf numFmtId="0" fontId="11" fillId="33" borderId="11" xfId="0" applyFont="1" applyFill="1" applyBorder="1" applyAlignment="1">
      <alignment horizontal="center" vertical="center" wrapText="1"/>
    </xf>
    <xf numFmtId="0" fontId="11" fillId="33" borderId="11" xfId="0" applyFont="1" applyFill="1" applyBorder="1" applyAlignment="1">
      <alignment horizontal="center" vertical="center"/>
    </xf>
    <xf numFmtId="14" fontId="10" fillId="33" borderId="11" xfId="0" applyNumberFormat="1" applyFont="1" applyFill="1" applyBorder="1" applyAlignment="1">
      <alignment horizontal="center" vertical="center"/>
    </xf>
    <xf numFmtId="14" fontId="10" fillId="33" borderId="38" xfId="0" applyNumberFormat="1" applyFont="1" applyFill="1" applyBorder="1" applyAlignment="1">
      <alignment horizontal="center" vertical="center"/>
    </xf>
    <xf numFmtId="0" fontId="10" fillId="33" borderId="44" xfId="0" applyFont="1" applyFill="1" applyBorder="1" applyAlignment="1">
      <alignment horizontal="center" vertical="center" wrapText="1"/>
    </xf>
    <xf numFmtId="0" fontId="10" fillId="33" borderId="44" xfId="0" applyFont="1" applyFill="1" applyBorder="1" applyAlignment="1">
      <alignment horizontal="center" vertical="center"/>
    </xf>
    <xf numFmtId="0" fontId="10" fillId="33" borderId="45" xfId="0" applyFont="1" applyFill="1" applyBorder="1" applyAlignment="1">
      <alignment horizontal="center" vertical="center"/>
    </xf>
    <xf numFmtId="0" fontId="10" fillId="33" borderId="16" xfId="0" applyFont="1" applyFill="1" applyBorder="1" applyAlignment="1">
      <alignment horizontal="center" vertical="center"/>
    </xf>
    <xf numFmtId="0" fontId="13" fillId="33" borderId="10" xfId="0" applyFont="1" applyFill="1" applyBorder="1" applyAlignment="1">
      <alignment horizontal="center" vertical="center"/>
    </xf>
    <xf numFmtId="0" fontId="3" fillId="33" borderId="10" xfId="0" applyFont="1" applyFill="1" applyBorder="1" applyAlignment="1">
      <alignment vertical="center" wrapText="1"/>
    </xf>
    <xf numFmtId="0" fontId="11" fillId="33" borderId="10" xfId="0" applyFont="1" applyFill="1" applyBorder="1" applyAlignment="1">
      <alignment horizontal="center" vertical="center" wrapText="1"/>
    </xf>
    <xf numFmtId="0" fontId="11" fillId="33" borderId="10" xfId="0" applyFont="1" applyFill="1" applyBorder="1" applyAlignment="1">
      <alignment horizontal="center" vertical="center"/>
    </xf>
    <xf numFmtId="14" fontId="11" fillId="33" borderId="18" xfId="0" applyNumberFormat="1" applyFont="1" applyFill="1" applyBorder="1" applyAlignment="1">
      <alignment horizontal="center" vertical="center"/>
    </xf>
    <xf numFmtId="0" fontId="10" fillId="33" borderId="31" xfId="0" applyFont="1" applyFill="1" applyBorder="1" applyAlignment="1">
      <alignment horizontal="center" vertical="center"/>
    </xf>
    <xf numFmtId="0" fontId="13" fillId="33" borderId="12" xfId="0" applyFont="1" applyFill="1" applyBorder="1" applyAlignment="1">
      <alignment horizontal="center" vertical="center"/>
    </xf>
    <xf numFmtId="0" fontId="3" fillId="33" borderId="12" xfId="0" applyFont="1" applyFill="1" applyBorder="1" applyAlignment="1">
      <alignment vertical="center" wrapText="1"/>
    </xf>
    <xf numFmtId="0" fontId="11" fillId="33" borderId="12" xfId="0" applyFont="1" applyFill="1" applyBorder="1" applyAlignment="1">
      <alignment horizontal="center" vertical="center" wrapText="1"/>
    </xf>
    <xf numFmtId="0" fontId="11" fillId="33" borderId="12" xfId="0" applyFont="1" applyFill="1" applyBorder="1" applyAlignment="1">
      <alignment horizontal="center" vertical="center"/>
    </xf>
    <xf numFmtId="14" fontId="11" fillId="33" borderId="12" xfId="0" applyNumberFormat="1" applyFont="1" applyFill="1" applyBorder="1" applyAlignment="1">
      <alignment horizontal="center" vertical="center"/>
    </xf>
    <xf numFmtId="14" fontId="11" fillId="33" borderId="33" xfId="0" applyNumberFormat="1" applyFont="1" applyFill="1" applyBorder="1" applyAlignment="1">
      <alignment horizontal="center" vertical="center"/>
    </xf>
    <xf numFmtId="0" fontId="10" fillId="33" borderId="29" xfId="0" applyFont="1" applyFill="1" applyBorder="1" applyAlignment="1">
      <alignment horizontal="center" vertical="center"/>
    </xf>
    <xf numFmtId="0" fontId="13" fillId="33" borderId="14" xfId="0" applyFont="1" applyFill="1" applyBorder="1" applyAlignment="1">
      <alignment horizontal="center" vertical="center"/>
    </xf>
    <xf numFmtId="14" fontId="11" fillId="33" borderId="38" xfId="0" applyNumberFormat="1" applyFont="1" applyFill="1" applyBorder="1" applyAlignment="1">
      <alignment horizontal="center" vertical="center"/>
    </xf>
    <xf numFmtId="0" fontId="13" fillId="33" borderId="39" xfId="0" applyFont="1" applyFill="1" applyBorder="1" applyAlignment="1">
      <alignment horizontal="center" vertical="center"/>
    </xf>
    <xf numFmtId="0" fontId="3" fillId="33" borderId="39" xfId="0" applyFont="1" applyFill="1" applyBorder="1" applyAlignment="1">
      <alignment vertical="center" wrapText="1"/>
    </xf>
    <xf numFmtId="0" fontId="11" fillId="33" borderId="39" xfId="0" applyFont="1" applyFill="1" applyBorder="1" applyAlignment="1">
      <alignment horizontal="center" vertical="center" wrapText="1"/>
    </xf>
    <xf numFmtId="0" fontId="11" fillId="33" borderId="39" xfId="0" applyFont="1" applyFill="1" applyBorder="1" applyAlignment="1">
      <alignment horizontal="center" vertical="center"/>
    </xf>
    <xf numFmtId="14" fontId="11" fillId="33" borderId="39" xfId="0" applyNumberFormat="1" applyFont="1" applyFill="1" applyBorder="1" applyAlignment="1">
      <alignment horizontal="center" vertical="center"/>
    </xf>
    <xf numFmtId="14" fontId="11" fillId="33" borderId="46" xfId="0" applyNumberFormat="1" applyFont="1" applyFill="1" applyBorder="1" applyAlignment="1">
      <alignment horizontal="center" vertical="center"/>
    </xf>
    <xf numFmtId="0" fontId="10" fillId="33" borderId="47" xfId="0" applyFont="1" applyFill="1" applyBorder="1" applyAlignment="1">
      <alignment horizontal="center" vertical="center"/>
    </xf>
    <xf numFmtId="14" fontId="11" fillId="33" borderId="27" xfId="0" applyNumberFormat="1" applyFont="1" applyFill="1" applyBorder="1" applyAlignment="1">
      <alignment horizontal="center" vertical="center" wrapText="1"/>
    </xf>
    <xf numFmtId="14" fontId="11" fillId="33" borderId="11" xfId="0" applyNumberFormat="1" applyFont="1" applyFill="1" applyBorder="1" applyAlignment="1">
      <alignment horizontal="center" vertical="center" wrapText="1"/>
    </xf>
    <xf numFmtId="14" fontId="11" fillId="33" borderId="48" xfId="0" applyNumberFormat="1" applyFont="1" applyFill="1" applyBorder="1" applyAlignment="1">
      <alignment horizontal="center" vertical="center" wrapText="1"/>
    </xf>
    <xf numFmtId="14" fontId="11" fillId="33" borderId="14"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xf>
    <xf numFmtId="14" fontId="11"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xf>
    <xf numFmtId="14" fontId="11" fillId="0" borderId="10" xfId="0" applyNumberFormat="1" applyFont="1" applyBorder="1" applyAlignment="1">
      <alignment vertical="center"/>
    </xf>
    <xf numFmtId="0" fontId="3" fillId="37" borderId="10"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69" fillId="33" borderId="10" xfId="0" applyFont="1" applyFill="1" applyBorder="1" applyAlignment="1">
      <alignment horizontal="left" vertical="center" wrapText="1"/>
    </xf>
    <xf numFmtId="14" fontId="11" fillId="38" borderId="27" xfId="0" applyNumberFormat="1" applyFont="1" applyFill="1" applyBorder="1" applyAlignment="1">
      <alignment horizontal="center" vertical="center" wrapText="1"/>
    </xf>
    <xf numFmtId="14" fontId="11" fillId="38" borderId="11" xfId="0" applyNumberFormat="1" applyFont="1" applyFill="1" applyBorder="1" applyAlignment="1">
      <alignment horizontal="center" vertical="center" wrapText="1"/>
    </xf>
    <xf numFmtId="14" fontId="73" fillId="0" borderId="41" xfId="0" applyNumberFormat="1" applyFont="1" applyBorder="1" applyAlignment="1">
      <alignment horizontal="center" vertical="center"/>
    </xf>
    <xf numFmtId="14" fontId="73" fillId="0" borderId="49" xfId="0" applyNumberFormat="1" applyFont="1" applyBorder="1" applyAlignment="1">
      <alignment horizontal="center" vertical="center"/>
    </xf>
    <xf numFmtId="14" fontId="73" fillId="0" borderId="48" xfId="0" applyNumberFormat="1" applyFont="1" applyBorder="1" applyAlignment="1">
      <alignment horizontal="center" vertical="center"/>
    </xf>
    <xf numFmtId="14" fontId="73" fillId="0" borderId="50" xfId="0" applyNumberFormat="1" applyFont="1" applyBorder="1" applyAlignment="1">
      <alignment horizontal="center" vertical="center"/>
    </xf>
    <xf numFmtId="0" fontId="4" fillId="16" borderId="51" xfId="0" applyFont="1" applyFill="1" applyBorder="1" applyAlignment="1">
      <alignment horizontal="center" vertical="center" wrapText="1"/>
    </xf>
    <xf numFmtId="0" fontId="4" fillId="16" borderId="52" xfId="0" applyFont="1" applyFill="1" applyBorder="1" applyAlignment="1">
      <alignment horizontal="center" vertical="center" wrapText="1"/>
    </xf>
    <xf numFmtId="0" fontId="4" fillId="16" borderId="53" xfId="0" applyFont="1" applyFill="1" applyBorder="1" applyAlignment="1">
      <alignment horizontal="center" vertical="center" wrapText="1"/>
    </xf>
    <xf numFmtId="0" fontId="4" fillId="16" borderId="54" xfId="0" applyFont="1" applyFill="1" applyBorder="1" applyAlignment="1">
      <alignment horizontal="center" vertical="center" wrapText="1"/>
    </xf>
    <xf numFmtId="0" fontId="83" fillId="0" borderId="40" xfId="0" applyFont="1" applyBorder="1" applyAlignment="1">
      <alignment horizontal="left" vertical="center"/>
    </xf>
    <xf numFmtId="0" fontId="77" fillId="0" borderId="40" xfId="0" applyFont="1" applyBorder="1" applyAlignment="1">
      <alignment horizontal="left" vertical="center"/>
    </xf>
    <xf numFmtId="14" fontId="11" fillId="0" borderId="41" xfId="0" applyNumberFormat="1" applyFont="1" applyBorder="1" applyAlignment="1">
      <alignment horizontal="center" vertical="center"/>
    </xf>
    <xf numFmtId="14" fontId="11" fillId="0" borderId="49" xfId="0" applyNumberFormat="1" applyFont="1" applyBorder="1" applyAlignment="1">
      <alignment horizontal="center" vertical="center"/>
    </xf>
    <xf numFmtId="0" fontId="11" fillId="0" borderId="24"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37" xfId="0" applyFont="1" applyFill="1" applyBorder="1" applyAlignment="1">
      <alignment horizontal="center" vertical="center" wrapText="1"/>
    </xf>
    <xf numFmtId="14" fontId="84" fillId="0" borderId="41" xfId="0" applyNumberFormat="1" applyFont="1" applyBorder="1" applyAlignment="1">
      <alignment horizontal="center" vertical="center"/>
    </xf>
    <xf numFmtId="14" fontId="84" fillId="0" borderId="49" xfId="0" applyNumberFormat="1" applyFont="1" applyBorder="1" applyAlignment="1">
      <alignment horizontal="center" vertical="center"/>
    </xf>
    <xf numFmtId="0" fontId="11" fillId="0" borderId="20" xfId="0" applyFont="1" applyFill="1" applyBorder="1" applyAlignment="1">
      <alignment horizontal="center" vertical="center" wrapText="1"/>
    </xf>
    <xf numFmtId="0" fontId="11" fillId="0" borderId="30" xfId="0" applyFont="1" applyFill="1" applyBorder="1" applyAlignment="1">
      <alignment horizontal="center" vertical="center" wrapText="1"/>
    </xf>
    <xf numFmtId="14" fontId="73" fillId="0" borderId="10" xfId="0" applyNumberFormat="1" applyFont="1" applyBorder="1" applyAlignment="1">
      <alignment horizontal="center" vertical="center"/>
    </xf>
    <xf numFmtId="0" fontId="70" fillId="0" borderId="36" xfId="0" applyFont="1" applyBorder="1" applyAlignment="1">
      <alignment horizontal="left" vertical="center"/>
    </xf>
    <xf numFmtId="0" fontId="69" fillId="0" borderId="36" xfId="0" applyFont="1" applyBorder="1" applyAlignment="1">
      <alignment horizontal="left" vertical="center"/>
    </xf>
    <xf numFmtId="0" fontId="78" fillId="38" borderId="0" xfId="0" applyFont="1" applyFill="1" applyAlignment="1">
      <alignment horizontal="center" vertical="center"/>
    </xf>
    <xf numFmtId="0" fontId="11" fillId="0" borderId="55"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4" xfId="0" applyFont="1" applyFill="1" applyBorder="1" applyAlignment="1">
      <alignment horizontal="center" vertical="center" wrapText="1"/>
    </xf>
    <xf numFmtId="0" fontId="78" fillId="0" borderId="0" xfId="0" applyFont="1" applyFill="1" applyAlignment="1">
      <alignment horizontal="left" vertical="center"/>
    </xf>
    <xf numFmtId="0" fontId="3" fillId="0" borderId="55" xfId="0" applyFont="1" applyFill="1" applyBorder="1" applyAlignment="1">
      <alignment horizontal="center" vertical="center" wrapText="1"/>
    </xf>
    <xf numFmtId="0" fontId="10" fillId="0" borderId="54" xfId="0" applyFont="1" applyBorder="1" applyAlignment="1">
      <alignment horizontal="center" vertical="center" wrapText="1"/>
    </xf>
    <xf numFmtId="0" fontId="75" fillId="0" borderId="52" xfId="0" applyFont="1" applyBorder="1" applyAlignment="1">
      <alignment/>
    </xf>
    <xf numFmtId="0" fontId="75" fillId="0" borderId="56" xfId="0" applyFont="1" applyBorder="1" applyAlignment="1">
      <alignment/>
    </xf>
    <xf numFmtId="0" fontId="10" fillId="0" borderId="44" xfId="0" applyFont="1" applyBorder="1" applyAlignment="1">
      <alignment horizontal="center" vertical="center" wrapText="1"/>
    </xf>
    <xf numFmtId="0" fontId="75" fillId="0" borderId="11" xfId="0" applyFont="1" applyBorder="1" applyAlignment="1">
      <alignment/>
    </xf>
    <xf numFmtId="0" fontId="75" fillId="0" borderId="53" xfId="0" applyFont="1" applyBorder="1" applyAlignment="1">
      <alignment/>
    </xf>
    <xf numFmtId="0" fontId="10" fillId="0" borderId="41" xfId="0" applyFont="1" applyBorder="1" applyAlignment="1">
      <alignment horizontal="center" vertical="center" wrapText="1"/>
    </xf>
    <xf numFmtId="0" fontId="75" fillId="0" borderId="49" xfId="0" applyFont="1" applyBorder="1" applyAlignment="1">
      <alignment/>
    </xf>
    <xf numFmtId="14" fontId="11" fillId="0" borderId="27" xfId="0" applyNumberFormat="1" applyFont="1" applyFill="1" applyBorder="1" applyAlignment="1">
      <alignment horizontal="center" vertical="center" wrapText="1"/>
    </xf>
    <xf numFmtId="14" fontId="11" fillId="0" borderId="57" xfId="0" applyNumberFormat="1" applyFont="1" applyFill="1" applyBorder="1" applyAlignment="1">
      <alignment horizontal="center"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14" fontId="3" fillId="0" borderId="27" xfId="0" applyNumberFormat="1" applyFont="1" applyFill="1" applyBorder="1" applyAlignment="1">
      <alignment horizontal="center" vertical="center" wrapText="1"/>
    </xf>
    <xf numFmtId="14" fontId="3" fillId="0" borderId="57" xfId="0" applyNumberFormat="1" applyFont="1" applyFill="1" applyBorder="1" applyAlignment="1">
      <alignment horizontal="center" vertical="center" wrapText="1"/>
    </xf>
    <xf numFmtId="0" fontId="5" fillId="0" borderId="61" xfId="0" applyFont="1" applyFill="1" applyBorder="1" applyAlignment="1">
      <alignment horizontal="left" vertical="center"/>
    </xf>
    <xf numFmtId="0" fontId="6" fillId="0" borderId="61" xfId="0" applyFont="1" applyFill="1" applyBorder="1" applyAlignment="1">
      <alignment horizontal="left" vertical="center"/>
    </xf>
    <xf numFmtId="0" fontId="6" fillId="0" borderId="62" xfId="0" applyFont="1" applyFill="1" applyBorder="1" applyAlignment="1">
      <alignment horizontal="left" vertical="center"/>
    </xf>
    <xf numFmtId="0" fontId="6" fillId="0" borderId="63" xfId="0" applyFont="1" applyFill="1" applyBorder="1" applyAlignment="1">
      <alignment horizontal="left" vertical="center"/>
    </xf>
    <xf numFmtId="0" fontId="12" fillId="0" borderId="2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56"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3" fillId="0" borderId="11" xfId="0" applyFont="1" applyBorder="1" applyAlignment="1">
      <alignment horizontal="center" vertical="center"/>
    </xf>
    <xf numFmtId="0" fontId="78" fillId="34" borderId="0" xfId="0" applyFont="1" applyFill="1" applyAlignment="1">
      <alignment horizontal="right" vertical="center"/>
    </xf>
    <xf numFmtId="0" fontId="86" fillId="39" borderId="0" xfId="0" applyFont="1" applyFill="1" applyAlignment="1">
      <alignment horizontal="center" vertical="center"/>
    </xf>
    <xf numFmtId="0" fontId="12" fillId="0" borderId="14"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3" fillId="0" borderId="14" xfId="0" applyFont="1" applyFill="1" applyBorder="1" applyAlignment="1">
      <alignment horizontal="center" vertical="center"/>
    </xf>
    <xf numFmtId="14" fontId="3" fillId="0" borderId="65" xfId="0" applyNumberFormat="1" applyFont="1" applyFill="1" applyBorder="1" applyAlignment="1">
      <alignment horizontal="center" vertical="center" wrapText="1"/>
    </xf>
    <xf numFmtId="14" fontId="3" fillId="0" borderId="66" xfId="0" applyNumberFormat="1"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14" fontId="3" fillId="0" borderId="67" xfId="0" applyNumberFormat="1" applyFont="1" applyFill="1" applyBorder="1" applyAlignment="1">
      <alignment horizontal="center" vertical="center" wrapText="1"/>
    </xf>
    <xf numFmtId="14" fontId="3" fillId="0" borderId="41" xfId="0" applyNumberFormat="1" applyFont="1" applyFill="1" applyBorder="1" applyAlignment="1">
      <alignment horizontal="center" vertical="center" wrapText="1"/>
    </xf>
    <xf numFmtId="14" fontId="3" fillId="0" borderId="49" xfId="0" applyNumberFormat="1"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14" fontId="11" fillId="0" borderId="41" xfId="0" applyNumberFormat="1" applyFont="1" applyFill="1" applyBorder="1" applyAlignment="1">
      <alignment horizontal="center" vertical="center" wrapText="1"/>
    </xf>
    <xf numFmtId="14" fontId="11" fillId="0" borderId="49" xfId="0" applyNumberFormat="1" applyFont="1" applyFill="1" applyBorder="1" applyAlignment="1">
      <alignment horizontal="center" vertical="center" wrapText="1"/>
    </xf>
    <xf numFmtId="14" fontId="11" fillId="0" borderId="48" xfId="0" applyNumberFormat="1" applyFont="1" applyFill="1" applyBorder="1" applyAlignment="1">
      <alignment horizontal="center" vertical="center" wrapText="1"/>
    </xf>
    <xf numFmtId="14" fontId="11" fillId="0" borderId="50" xfId="0" applyNumberFormat="1"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4" xfId="0" applyFont="1" applyFill="1" applyBorder="1" applyAlignment="1">
      <alignment horizontal="center" vertical="center"/>
    </xf>
    <xf numFmtId="0" fontId="12" fillId="0" borderId="23"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5" fillId="0" borderId="68" xfId="0" applyFont="1" applyFill="1" applyBorder="1" applyAlignment="1">
      <alignment horizontal="left" vertical="center"/>
    </xf>
    <xf numFmtId="0" fontId="5" fillId="0" borderId="69" xfId="0" applyFont="1" applyFill="1" applyBorder="1" applyAlignment="1">
      <alignment horizontal="left" vertical="center"/>
    </xf>
    <xf numFmtId="0" fontId="5" fillId="0" borderId="70" xfId="0" applyFont="1" applyFill="1" applyBorder="1" applyAlignment="1">
      <alignment horizontal="left" vertical="center"/>
    </xf>
    <xf numFmtId="0" fontId="14" fillId="39" borderId="0" xfId="0" applyFont="1" applyFill="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8"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9" xfId="0" applyFont="1" applyFill="1" applyBorder="1" applyAlignment="1">
      <alignment horizontal="center" vertical="center"/>
    </xf>
    <xf numFmtId="0" fontId="1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38" xfId="0" applyFont="1" applyFill="1" applyBorder="1" applyAlignment="1">
      <alignment horizontal="center" vertical="center"/>
    </xf>
    <xf numFmtId="0" fontId="10" fillId="0" borderId="43" xfId="0" applyFont="1" applyFill="1" applyBorder="1" applyAlignment="1">
      <alignment horizontal="center" vertical="center"/>
    </xf>
    <xf numFmtId="0" fontId="1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13" fillId="0" borderId="14" xfId="0" applyFont="1" applyFill="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12" fillId="33" borderId="24" xfId="0" applyFont="1" applyFill="1" applyBorder="1" applyAlignment="1">
      <alignment horizontal="center" vertical="center" wrapText="1"/>
    </xf>
    <xf numFmtId="0" fontId="13" fillId="33" borderId="44" xfId="0" applyFont="1" applyFill="1" applyBorder="1" applyAlignment="1">
      <alignment horizontal="center" vertical="center"/>
    </xf>
    <xf numFmtId="0" fontId="10" fillId="33" borderId="24"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2" fillId="33" borderId="71" xfId="0" applyFont="1" applyFill="1" applyBorder="1" applyAlignment="1">
      <alignment horizontal="left" vertical="center"/>
    </xf>
    <xf numFmtId="0" fontId="2" fillId="33" borderId="72" xfId="0" applyFont="1" applyFill="1" applyBorder="1" applyAlignment="1">
      <alignment horizontal="left" vertical="center"/>
    </xf>
    <xf numFmtId="0" fontId="2" fillId="33" borderId="73" xfId="0" applyFont="1" applyFill="1" applyBorder="1" applyAlignment="1">
      <alignment horizontal="left" vertical="center"/>
    </xf>
    <xf numFmtId="0" fontId="11" fillId="33" borderId="44"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right" vertical="center"/>
    </xf>
    <xf numFmtId="0" fontId="10" fillId="33" borderId="55" xfId="0" applyFont="1" applyFill="1" applyBorder="1" applyAlignment="1">
      <alignment horizontal="center" vertical="center" wrapText="1"/>
    </xf>
    <xf numFmtId="0" fontId="10" fillId="33" borderId="64"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24997000396251678"/>
  </sheetPr>
  <dimension ref="A1:AC267"/>
  <sheetViews>
    <sheetView tabSelected="1" view="pageBreakPreview" zoomScaleSheetLayoutView="100" zoomScalePageLayoutView="0" workbookViewId="0" topLeftCell="A4">
      <pane xSplit="3" ySplit="4" topLeftCell="D230" activePane="bottomRight" state="frozen"/>
      <selection pane="topLeft" activeCell="A4" sqref="A4"/>
      <selection pane="topRight" activeCell="D4" sqref="D4"/>
      <selection pane="bottomLeft" activeCell="A8" sqref="A8"/>
      <selection pane="bottomRight" activeCell="C100" sqref="C100"/>
    </sheetView>
  </sheetViews>
  <sheetFormatPr defaultColWidth="11.421875" defaultRowHeight="15"/>
  <cols>
    <col min="1" max="1" width="6.00390625" style="58" customWidth="1"/>
    <col min="2" max="2" width="8.421875" style="134" customWidth="1"/>
    <col min="3" max="3" width="31.00390625" style="56" customWidth="1"/>
    <col min="4" max="4" width="9.57421875" style="0" customWidth="1"/>
    <col min="5" max="5" width="8.8515625" style="0" customWidth="1"/>
    <col min="6" max="6" width="9.140625" style="0" customWidth="1"/>
    <col min="7" max="7" width="8.7109375" style="0" customWidth="1"/>
    <col min="8" max="8" width="6.8515625" style="0" customWidth="1"/>
    <col min="9" max="9" width="9.28125" style="55" customWidth="1"/>
    <col min="10" max="10" width="9.140625" style="55" customWidth="1"/>
    <col min="11" max="11" width="10.421875" style="126" customWidth="1"/>
    <col min="12" max="12" width="8.8515625" style="0" customWidth="1"/>
    <col min="13" max="13" width="8.7109375" style="0" customWidth="1"/>
    <col min="14" max="15" width="9.140625" style="0" customWidth="1"/>
    <col min="16" max="16" width="8.8515625" style="0" customWidth="1"/>
    <col min="17" max="17" width="9.28125" style="0" customWidth="1"/>
    <col min="18" max="18" width="9.00390625" style="0" customWidth="1"/>
    <col min="19" max="19" width="8.57421875" style="0" customWidth="1"/>
    <col min="20" max="20" width="8.421875" style="0" customWidth="1"/>
    <col min="21" max="21" width="8.00390625" style="0" customWidth="1"/>
    <col min="22" max="22" width="8.57421875" style="0" customWidth="1"/>
    <col min="23" max="23" width="8.7109375" style="0" customWidth="1"/>
    <col min="24" max="24" width="8.28125" style="0" customWidth="1"/>
    <col min="25" max="25" width="8.8515625" style="0" customWidth="1"/>
    <col min="26" max="26" width="8.7109375" style="0" customWidth="1"/>
    <col min="27" max="27" width="8.28125" style="0" customWidth="1"/>
    <col min="28" max="29" width="8.7109375" style="0" customWidth="1"/>
  </cols>
  <sheetData>
    <row r="1" spans="1:27" s="18" customFormat="1" ht="41.25" customHeight="1">
      <c r="A1" s="426" t="s">
        <v>222</v>
      </c>
      <c r="B1" s="426"/>
      <c r="C1" s="426"/>
      <c r="D1" s="426"/>
      <c r="E1" s="426"/>
      <c r="F1" s="426"/>
      <c r="G1" s="426"/>
      <c r="H1" s="426"/>
      <c r="I1" s="426"/>
      <c r="J1" s="426"/>
      <c r="K1" s="426"/>
      <c r="L1" s="426"/>
      <c r="M1" s="426"/>
      <c r="N1" s="426"/>
      <c r="O1" s="426"/>
      <c r="P1" s="19"/>
      <c r="Q1" s="19"/>
      <c r="R1" s="19"/>
      <c r="S1" s="19"/>
      <c r="T1" s="19"/>
      <c r="U1" s="19"/>
      <c r="V1" s="19"/>
      <c r="W1" s="19"/>
      <c r="X1" s="19"/>
      <c r="Y1" s="19"/>
      <c r="Z1" s="19"/>
      <c r="AA1" s="19"/>
    </row>
    <row r="2" spans="1:27" s="18" customFormat="1" ht="9.75" customHeight="1">
      <c r="A2" s="63"/>
      <c r="B2" s="130"/>
      <c r="C2" s="19"/>
      <c r="D2" s="19"/>
      <c r="E2" s="20"/>
      <c r="F2" s="19"/>
      <c r="G2" s="19"/>
      <c r="H2" s="19"/>
      <c r="I2" s="20"/>
      <c r="J2" s="20"/>
      <c r="K2" s="19"/>
      <c r="L2" s="19"/>
      <c r="M2" s="19"/>
      <c r="N2" s="19"/>
      <c r="O2" s="19"/>
      <c r="P2" s="21"/>
      <c r="Q2" s="19"/>
      <c r="R2" s="19"/>
      <c r="S2" s="19"/>
      <c r="T2" s="19"/>
      <c r="U2" s="19"/>
      <c r="V2" s="19"/>
      <c r="W2" s="19"/>
      <c r="X2" s="19"/>
      <c r="Y2" s="19"/>
      <c r="Z2" s="19"/>
      <c r="AA2" s="19"/>
    </row>
    <row r="3" spans="1:27" s="18" customFormat="1" ht="24.75" customHeight="1">
      <c r="A3" s="63"/>
      <c r="B3" s="130"/>
      <c r="C3" s="38"/>
      <c r="D3" s="15" t="s">
        <v>0</v>
      </c>
      <c r="E3" s="44">
        <v>2019</v>
      </c>
      <c r="F3" s="38"/>
      <c r="G3" s="38"/>
      <c r="H3" s="39"/>
      <c r="I3" s="45"/>
      <c r="J3" s="20"/>
      <c r="K3" s="19"/>
      <c r="L3" s="19"/>
      <c r="M3" s="19"/>
      <c r="N3" s="21"/>
      <c r="O3" s="21"/>
      <c r="P3" s="21"/>
      <c r="Q3" s="19"/>
      <c r="R3" s="19"/>
      <c r="S3" s="19"/>
      <c r="T3" s="19"/>
      <c r="U3" s="19"/>
      <c r="V3" s="19"/>
      <c r="W3" s="19"/>
      <c r="X3" s="19"/>
      <c r="Y3" s="19"/>
      <c r="Z3" s="19"/>
      <c r="AA3" s="19"/>
    </row>
    <row r="4" spans="1:27" s="18" customFormat="1" ht="27.75" customHeight="1">
      <c r="A4" s="63"/>
      <c r="B4" s="130"/>
      <c r="C4" s="427"/>
      <c r="D4" s="427"/>
      <c r="E4" s="414" t="s">
        <v>209</v>
      </c>
      <c r="F4" s="414"/>
      <c r="G4" s="414"/>
      <c r="H4" s="414"/>
      <c r="I4" s="414"/>
      <c r="J4" s="20"/>
      <c r="K4" s="19"/>
      <c r="L4" s="19"/>
      <c r="M4" s="19"/>
      <c r="N4" s="21"/>
      <c r="O4" s="21"/>
      <c r="P4" s="21"/>
      <c r="Q4" s="19"/>
      <c r="R4" s="19"/>
      <c r="S4" s="19"/>
      <c r="T4" s="19"/>
      <c r="U4" s="19"/>
      <c r="V4" s="19"/>
      <c r="W4" s="19"/>
      <c r="X4" s="19"/>
      <c r="Y4" s="19"/>
      <c r="Z4" s="19"/>
      <c r="AA4" s="19"/>
    </row>
    <row r="5" spans="1:27" s="18" customFormat="1" ht="9" customHeight="1" thickBot="1">
      <c r="A5" s="25"/>
      <c r="B5" s="131"/>
      <c r="D5" s="21"/>
      <c r="E5" s="3"/>
      <c r="F5" s="21"/>
      <c r="G5" s="21"/>
      <c r="H5" s="21"/>
      <c r="I5" s="7"/>
      <c r="J5" s="7"/>
      <c r="K5" s="21"/>
      <c r="L5" s="21"/>
      <c r="M5" s="21"/>
      <c r="N5" s="21"/>
      <c r="O5" s="21"/>
      <c r="P5" s="21"/>
      <c r="Q5" s="21"/>
      <c r="R5" s="21"/>
      <c r="S5" s="21"/>
      <c r="T5" s="21"/>
      <c r="U5" s="21"/>
      <c r="V5" s="21"/>
      <c r="W5" s="21"/>
      <c r="X5" s="21"/>
      <c r="Y5" s="21"/>
      <c r="Z5" s="21"/>
      <c r="AA5" s="21"/>
    </row>
    <row r="6" spans="1:27" s="25" customFormat="1" ht="54.75" customHeight="1" thickBot="1">
      <c r="A6" s="428" t="s">
        <v>3</v>
      </c>
      <c r="B6" s="418" t="s">
        <v>4</v>
      </c>
      <c r="C6" s="418" t="s">
        <v>5</v>
      </c>
      <c r="D6" s="418" t="s">
        <v>6</v>
      </c>
      <c r="E6" s="418" t="s">
        <v>7</v>
      </c>
      <c r="F6" s="418" t="s">
        <v>8</v>
      </c>
      <c r="G6" s="418" t="s">
        <v>9</v>
      </c>
      <c r="H6" s="418" t="s">
        <v>10</v>
      </c>
      <c r="I6" s="418" t="s">
        <v>11</v>
      </c>
      <c r="J6" s="418" t="s">
        <v>12</v>
      </c>
      <c r="K6" s="418" t="s">
        <v>13</v>
      </c>
      <c r="L6" s="418" t="s">
        <v>14</v>
      </c>
      <c r="M6" s="418"/>
      <c r="N6" s="418" t="s">
        <v>15</v>
      </c>
      <c r="O6" s="418" t="s">
        <v>16</v>
      </c>
      <c r="P6" s="418"/>
      <c r="Q6" s="418" t="s">
        <v>17</v>
      </c>
      <c r="R6" s="418" t="s">
        <v>18</v>
      </c>
      <c r="S6" s="418" t="s">
        <v>19</v>
      </c>
      <c r="T6" s="418"/>
      <c r="U6" s="418" t="s">
        <v>20</v>
      </c>
      <c r="V6" s="418" t="s">
        <v>21</v>
      </c>
      <c r="W6" s="418"/>
      <c r="X6" s="418"/>
      <c r="Y6" s="416" t="s">
        <v>22</v>
      </c>
      <c r="Z6" s="418" t="s">
        <v>23</v>
      </c>
      <c r="AA6" s="419"/>
    </row>
    <row r="7" spans="1:27" s="25" customFormat="1" ht="74.25" customHeight="1">
      <c r="A7" s="429"/>
      <c r="B7" s="421"/>
      <c r="C7" s="420"/>
      <c r="D7" s="420"/>
      <c r="E7" s="421"/>
      <c r="F7" s="420"/>
      <c r="G7" s="420"/>
      <c r="H7" s="425"/>
      <c r="I7" s="420"/>
      <c r="J7" s="421"/>
      <c r="K7" s="425"/>
      <c r="L7" s="274" t="s">
        <v>24</v>
      </c>
      <c r="M7" s="274" t="s">
        <v>25</v>
      </c>
      <c r="N7" s="420"/>
      <c r="O7" s="275" t="s">
        <v>26</v>
      </c>
      <c r="P7" s="275" t="s">
        <v>27</v>
      </c>
      <c r="Q7" s="425"/>
      <c r="R7" s="425"/>
      <c r="S7" s="274" t="s">
        <v>24</v>
      </c>
      <c r="T7" s="274" t="s">
        <v>25</v>
      </c>
      <c r="U7" s="420"/>
      <c r="V7" s="275" t="s">
        <v>28</v>
      </c>
      <c r="W7" s="420" t="s">
        <v>4</v>
      </c>
      <c r="X7" s="421"/>
      <c r="Y7" s="417"/>
      <c r="Z7" s="275" t="s">
        <v>29</v>
      </c>
      <c r="AA7" s="276" t="s">
        <v>30</v>
      </c>
    </row>
    <row r="8" spans="1:27" s="22" customFormat="1" ht="44.25" customHeight="1">
      <c r="A8" s="277">
        <v>1</v>
      </c>
      <c r="B8" s="278" t="s">
        <v>122</v>
      </c>
      <c r="C8" s="279" t="s">
        <v>101</v>
      </c>
      <c r="D8" s="280" t="s">
        <v>123</v>
      </c>
      <c r="E8" s="280" t="s">
        <v>102</v>
      </c>
      <c r="F8" s="281" t="s">
        <v>31</v>
      </c>
      <c r="G8" s="281" t="s">
        <v>32</v>
      </c>
      <c r="H8" s="281" t="s">
        <v>36</v>
      </c>
      <c r="I8" s="280" t="s">
        <v>34</v>
      </c>
      <c r="J8" s="280" t="s">
        <v>34</v>
      </c>
      <c r="K8" s="72">
        <v>43555</v>
      </c>
      <c r="L8" s="72">
        <f aca="true" t="shared" si="0" ref="L8:M34">K8+15</f>
        <v>43570</v>
      </c>
      <c r="M8" s="72">
        <f t="shared" si="0"/>
        <v>43585</v>
      </c>
      <c r="N8" s="72">
        <f aca="true" t="shared" si="1" ref="N8:N34">M8+3</f>
        <v>43588</v>
      </c>
      <c r="O8" s="72">
        <f aca="true" t="shared" si="2" ref="O8:O34">N8+45</f>
        <v>43633</v>
      </c>
      <c r="P8" s="72">
        <f aca="true" t="shared" si="3" ref="P8:P34">O8</f>
        <v>43633</v>
      </c>
      <c r="Q8" s="72">
        <f aca="true" t="shared" si="4" ref="Q8:Q34">P8+5</f>
        <v>43638</v>
      </c>
      <c r="R8" s="72">
        <f aca="true" t="shared" si="5" ref="R8:R34">Q8+3</f>
        <v>43641</v>
      </c>
      <c r="S8" s="72">
        <f aca="true" t="shared" si="6" ref="S8:T34">R8+15</f>
        <v>43656</v>
      </c>
      <c r="T8" s="72">
        <f t="shared" si="6"/>
        <v>43671</v>
      </c>
      <c r="U8" s="281" t="s">
        <v>35</v>
      </c>
      <c r="V8" s="72">
        <f aca="true" t="shared" si="7" ref="V8:V34">T8+15</f>
        <v>43686</v>
      </c>
      <c r="W8" s="72">
        <f aca="true" t="shared" si="8" ref="W8:W34">V8+7</f>
        <v>43693</v>
      </c>
      <c r="X8" s="72">
        <f aca="true" t="shared" si="9" ref="X8:X34">W8</f>
        <v>43693</v>
      </c>
      <c r="Y8" s="72">
        <f aca="true" t="shared" si="10" ref="Y8:Y34">W8+30</f>
        <v>43723</v>
      </c>
      <c r="Z8" s="72">
        <f aca="true" t="shared" si="11" ref="Z8:Z35">Y8+14</f>
        <v>43737</v>
      </c>
      <c r="AA8" s="282">
        <f aca="true" t="shared" si="12" ref="AA8:AA35">Z8+(30*6)</f>
        <v>43917</v>
      </c>
    </row>
    <row r="9" spans="1:27" s="22" customFormat="1" ht="41.25" customHeight="1">
      <c r="A9" s="277">
        <v>2</v>
      </c>
      <c r="B9" s="278" t="s">
        <v>122</v>
      </c>
      <c r="C9" s="279" t="s">
        <v>37</v>
      </c>
      <c r="D9" s="280" t="s">
        <v>123</v>
      </c>
      <c r="E9" s="280" t="s">
        <v>102</v>
      </c>
      <c r="F9" s="281" t="s">
        <v>31</v>
      </c>
      <c r="G9" s="281" t="s">
        <v>32</v>
      </c>
      <c r="H9" s="281" t="s">
        <v>36</v>
      </c>
      <c r="I9" s="280" t="s">
        <v>34</v>
      </c>
      <c r="J9" s="280" t="s">
        <v>34</v>
      </c>
      <c r="K9" s="72">
        <v>43555</v>
      </c>
      <c r="L9" s="72">
        <f t="shared" si="0"/>
        <v>43570</v>
      </c>
      <c r="M9" s="72">
        <f t="shared" si="0"/>
        <v>43585</v>
      </c>
      <c r="N9" s="72">
        <f t="shared" si="1"/>
        <v>43588</v>
      </c>
      <c r="O9" s="72">
        <f t="shared" si="2"/>
        <v>43633</v>
      </c>
      <c r="P9" s="72">
        <f t="shared" si="3"/>
        <v>43633</v>
      </c>
      <c r="Q9" s="72">
        <f t="shared" si="4"/>
        <v>43638</v>
      </c>
      <c r="R9" s="72">
        <f t="shared" si="5"/>
        <v>43641</v>
      </c>
      <c r="S9" s="72">
        <f t="shared" si="6"/>
        <v>43656</v>
      </c>
      <c r="T9" s="72">
        <f t="shared" si="6"/>
        <v>43671</v>
      </c>
      <c r="U9" s="281" t="s">
        <v>35</v>
      </c>
      <c r="V9" s="72">
        <f t="shared" si="7"/>
        <v>43686</v>
      </c>
      <c r="W9" s="72">
        <f t="shared" si="8"/>
        <v>43693</v>
      </c>
      <c r="X9" s="72">
        <f t="shared" si="9"/>
        <v>43693</v>
      </c>
      <c r="Y9" s="72">
        <f t="shared" si="10"/>
        <v>43723</v>
      </c>
      <c r="Z9" s="72">
        <f t="shared" si="11"/>
        <v>43737</v>
      </c>
      <c r="AA9" s="282">
        <f t="shared" si="12"/>
        <v>43917</v>
      </c>
    </row>
    <row r="10" spans="1:27" s="22" customFormat="1" ht="56.25" customHeight="1">
      <c r="A10" s="277">
        <v>3</v>
      </c>
      <c r="B10" s="278" t="s">
        <v>122</v>
      </c>
      <c r="C10" s="279" t="s">
        <v>103</v>
      </c>
      <c r="D10" s="280" t="s">
        <v>123</v>
      </c>
      <c r="E10" s="280" t="s">
        <v>102</v>
      </c>
      <c r="F10" s="281" t="s">
        <v>31</v>
      </c>
      <c r="G10" s="281" t="s">
        <v>32</v>
      </c>
      <c r="H10" s="281" t="s">
        <v>36</v>
      </c>
      <c r="I10" s="280" t="s">
        <v>34</v>
      </c>
      <c r="J10" s="280" t="s">
        <v>34</v>
      </c>
      <c r="K10" s="72">
        <v>43555</v>
      </c>
      <c r="L10" s="72">
        <f t="shared" si="0"/>
        <v>43570</v>
      </c>
      <c r="M10" s="72">
        <f t="shared" si="0"/>
        <v>43585</v>
      </c>
      <c r="N10" s="72">
        <f t="shared" si="1"/>
        <v>43588</v>
      </c>
      <c r="O10" s="72">
        <f t="shared" si="2"/>
        <v>43633</v>
      </c>
      <c r="P10" s="72">
        <f t="shared" si="3"/>
        <v>43633</v>
      </c>
      <c r="Q10" s="72">
        <f t="shared" si="4"/>
        <v>43638</v>
      </c>
      <c r="R10" s="72">
        <f t="shared" si="5"/>
        <v>43641</v>
      </c>
      <c r="S10" s="72">
        <f t="shared" si="6"/>
        <v>43656</v>
      </c>
      <c r="T10" s="72">
        <f t="shared" si="6"/>
        <v>43671</v>
      </c>
      <c r="U10" s="281" t="s">
        <v>35</v>
      </c>
      <c r="V10" s="72">
        <f t="shared" si="7"/>
        <v>43686</v>
      </c>
      <c r="W10" s="72">
        <f t="shared" si="8"/>
        <v>43693</v>
      </c>
      <c r="X10" s="72">
        <f t="shared" si="9"/>
        <v>43693</v>
      </c>
      <c r="Y10" s="72">
        <f t="shared" si="10"/>
        <v>43723</v>
      </c>
      <c r="Z10" s="72">
        <f t="shared" si="11"/>
        <v>43737</v>
      </c>
      <c r="AA10" s="282">
        <f t="shared" si="12"/>
        <v>43917</v>
      </c>
    </row>
    <row r="11" spans="1:27" s="22" customFormat="1" ht="41.25" customHeight="1">
      <c r="A11" s="277">
        <v>4</v>
      </c>
      <c r="B11" s="278" t="s">
        <v>122</v>
      </c>
      <c r="C11" s="279" t="s">
        <v>38</v>
      </c>
      <c r="D11" s="280" t="s">
        <v>123</v>
      </c>
      <c r="E11" s="280" t="s">
        <v>104</v>
      </c>
      <c r="F11" s="281" t="s">
        <v>31</v>
      </c>
      <c r="G11" s="281" t="s">
        <v>32</v>
      </c>
      <c r="H11" s="281" t="s">
        <v>36</v>
      </c>
      <c r="I11" s="280" t="s">
        <v>34</v>
      </c>
      <c r="J11" s="280" t="s">
        <v>34</v>
      </c>
      <c r="K11" s="72">
        <v>43555</v>
      </c>
      <c r="L11" s="72">
        <f t="shared" si="0"/>
        <v>43570</v>
      </c>
      <c r="M11" s="72">
        <f t="shared" si="0"/>
        <v>43585</v>
      </c>
      <c r="N11" s="72">
        <f t="shared" si="1"/>
        <v>43588</v>
      </c>
      <c r="O11" s="72">
        <f t="shared" si="2"/>
        <v>43633</v>
      </c>
      <c r="P11" s="72">
        <f t="shared" si="3"/>
        <v>43633</v>
      </c>
      <c r="Q11" s="72">
        <f t="shared" si="4"/>
        <v>43638</v>
      </c>
      <c r="R11" s="72">
        <f t="shared" si="5"/>
        <v>43641</v>
      </c>
      <c r="S11" s="72">
        <f t="shared" si="6"/>
        <v>43656</v>
      </c>
      <c r="T11" s="72">
        <f t="shared" si="6"/>
        <v>43671</v>
      </c>
      <c r="U11" s="281" t="s">
        <v>35</v>
      </c>
      <c r="V11" s="72">
        <f t="shared" si="7"/>
        <v>43686</v>
      </c>
      <c r="W11" s="72">
        <f t="shared" si="8"/>
        <v>43693</v>
      </c>
      <c r="X11" s="72">
        <f t="shared" si="9"/>
        <v>43693</v>
      </c>
      <c r="Y11" s="72">
        <f t="shared" si="10"/>
        <v>43723</v>
      </c>
      <c r="Z11" s="72">
        <f>Y11+14</f>
        <v>43737</v>
      </c>
      <c r="AA11" s="282">
        <f t="shared" si="12"/>
        <v>43917</v>
      </c>
    </row>
    <row r="12" spans="1:27" s="22" customFormat="1" ht="47.25" customHeight="1">
      <c r="A12" s="277">
        <v>5</v>
      </c>
      <c r="B12" s="278" t="s">
        <v>122</v>
      </c>
      <c r="C12" s="279" t="s">
        <v>105</v>
      </c>
      <c r="D12" s="280" t="s">
        <v>123</v>
      </c>
      <c r="E12" s="280" t="s">
        <v>104</v>
      </c>
      <c r="F12" s="281" t="s">
        <v>31</v>
      </c>
      <c r="G12" s="281" t="s">
        <v>32</v>
      </c>
      <c r="H12" s="281" t="s">
        <v>36</v>
      </c>
      <c r="I12" s="280" t="s">
        <v>34</v>
      </c>
      <c r="J12" s="280" t="s">
        <v>34</v>
      </c>
      <c r="K12" s="72">
        <v>43555</v>
      </c>
      <c r="L12" s="72">
        <f t="shared" si="0"/>
        <v>43570</v>
      </c>
      <c r="M12" s="72">
        <f t="shared" si="0"/>
        <v>43585</v>
      </c>
      <c r="N12" s="72">
        <f t="shared" si="1"/>
        <v>43588</v>
      </c>
      <c r="O12" s="72">
        <f t="shared" si="2"/>
        <v>43633</v>
      </c>
      <c r="P12" s="72">
        <f t="shared" si="3"/>
        <v>43633</v>
      </c>
      <c r="Q12" s="72">
        <f t="shared" si="4"/>
        <v>43638</v>
      </c>
      <c r="R12" s="72">
        <f t="shared" si="5"/>
        <v>43641</v>
      </c>
      <c r="S12" s="72">
        <f t="shared" si="6"/>
        <v>43656</v>
      </c>
      <c r="T12" s="72">
        <f t="shared" si="6"/>
        <v>43671</v>
      </c>
      <c r="U12" s="281" t="s">
        <v>35</v>
      </c>
      <c r="V12" s="72">
        <f t="shared" si="7"/>
        <v>43686</v>
      </c>
      <c r="W12" s="72">
        <f t="shared" si="8"/>
        <v>43693</v>
      </c>
      <c r="X12" s="72">
        <f t="shared" si="9"/>
        <v>43693</v>
      </c>
      <c r="Y12" s="72">
        <f t="shared" si="10"/>
        <v>43723</v>
      </c>
      <c r="Z12" s="72">
        <f t="shared" si="11"/>
        <v>43737</v>
      </c>
      <c r="AA12" s="282">
        <f>Z12+(30*6)</f>
        <v>43917</v>
      </c>
    </row>
    <row r="13" spans="1:27" s="22" customFormat="1" ht="45" customHeight="1">
      <c r="A13" s="277">
        <v>6</v>
      </c>
      <c r="B13" s="278" t="s">
        <v>122</v>
      </c>
      <c r="C13" s="279" t="s">
        <v>39</v>
      </c>
      <c r="D13" s="280" t="s">
        <v>123</v>
      </c>
      <c r="E13" s="280" t="s">
        <v>104</v>
      </c>
      <c r="F13" s="281" t="s">
        <v>31</v>
      </c>
      <c r="G13" s="281" t="s">
        <v>32</v>
      </c>
      <c r="H13" s="281" t="s">
        <v>36</v>
      </c>
      <c r="I13" s="280" t="s">
        <v>34</v>
      </c>
      <c r="J13" s="280" t="s">
        <v>34</v>
      </c>
      <c r="K13" s="72">
        <v>43555</v>
      </c>
      <c r="L13" s="72">
        <f t="shared" si="0"/>
        <v>43570</v>
      </c>
      <c r="M13" s="72">
        <f t="shared" si="0"/>
        <v>43585</v>
      </c>
      <c r="N13" s="72">
        <f t="shared" si="1"/>
        <v>43588</v>
      </c>
      <c r="O13" s="72">
        <f t="shared" si="2"/>
        <v>43633</v>
      </c>
      <c r="P13" s="72">
        <f t="shared" si="3"/>
        <v>43633</v>
      </c>
      <c r="Q13" s="72">
        <f t="shared" si="4"/>
        <v>43638</v>
      </c>
      <c r="R13" s="72">
        <f t="shared" si="5"/>
        <v>43641</v>
      </c>
      <c r="S13" s="72">
        <f t="shared" si="6"/>
        <v>43656</v>
      </c>
      <c r="T13" s="72">
        <f t="shared" si="6"/>
        <v>43671</v>
      </c>
      <c r="U13" s="281" t="s">
        <v>35</v>
      </c>
      <c r="V13" s="72">
        <f t="shared" si="7"/>
        <v>43686</v>
      </c>
      <c r="W13" s="72">
        <f t="shared" si="8"/>
        <v>43693</v>
      </c>
      <c r="X13" s="72">
        <f t="shared" si="9"/>
        <v>43693</v>
      </c>
      <c r="Y13" s="72">
        <f t="shared" si="10"/>
        <v>43723</v>
      </c>
      <c r="Z13" s="72">
        <f t="shared" si="11"/>
        <v>43737</v>
      </c>
      <c r="AA13" s="282">
        <f t="shared" si="12"/>
        <v>43917</v>
      </c>
    </row>
    <row r="14" spans="1:27" s="22" customFormat="1" ht="44.25" customHeight="1">
      <c r="A14" s="277">
        <v>7</v>
      </c>
      <c r="B14" s="278" t="s">
        <v>122</v>
      </c>
      <c r="C14" s="279" t="s">
        <v>40</v>
      </c>
      <c r="D14" s="280" t="s">
        <v>123</v>
      </c>
      <c r="E14" s="280" t="s">
        <v>106</v>
      </c>
      <c r="F14" s="281" t="s">
        <v>31</v>
      </c>
      <c r="G14" s="281" t="s">
        <v>32</v>
      </c>
      <c r="H14" s="281" t="s">
        <v>36</v>
      </c>
      <c r="I14" s="280" t="s">
        <v>34</v>
      </c>
      <c r="J14" s="280" t="s">
        <v>34</v>
      </c>
      <c r="K14" s="72">
        <v>43555</v>
      </c>
      <c r="L14" s="72">
        <f t="shared" si="0"/>
        <v>43570</v>
      </c>
      <c r="M14" s="72">
        <f t="shared" si="0"/>
        <v>43585</v>
      </c>
      <c r="N14" s="72">
        <f t="shared" si="1"/>
        <v>43588</v>
      </c>
      <c r="O14" s="72">
        <f t="shared" si="2"/>
        <v>43633</v>
      </c>
      <c r="P14" s="72">
        <f t="shared" si="3"/>
        <v>43633</v>
      </c>
      <c r="Q14" s="72">
        <f t="shared" si="4"/>
        <v>43638</v>
      </c>
      <c r="R14" s="72">
        <f t="shared" si="5"/>
        <v>43641</v>
      </c>
      <c r="S14" s="72">
        <f t="shared" si="6"/>
        <v>43656</v>
      </c>
      <c r="T14" s="72">
        <f t="shared" si="6"/>
        <v>43671</v>
      </c>
      <c r="U14" s="281" t="s">
        <v>35</v>
      </c>
      <c r="V14" s="72">
        <f t="shared" si="7"/>
        <v>43686</v>
      </c>
      <c r="W14" s="72">
        <f t="shared" si="8"/>
        <v>43693</v>
      </c>
      <c r="X14" s="72">
        <f t="shared" si="9"/>
        <v>43693</v>
      </c>
      <c r="Y14" s="72">
        <f t="shared" si="10"/>
        <v>43723</v>
      </c>
      <c r="Z14" s="72">
        <f t="shared" si="11"/>
        <v>43737</v>
      </c>
      <c r="AA14" s="282">
        <f t="shared" si="12"/>
        <v>43917</v>
      </c>
    </row>
    <row r="15" spans="1:27" s="22" customFormat="1" ht="42.75" customHeight="1">
      <c r="A15" s="277">
        <v>8</v>
      </c>
      <c r="B15" s="278" t="s">
        <v>122</v>
      </c>
      <c r="C15" s="279" t="s">
        <v>41</v>
      </c>
      <c r="D15" s="280" t="s">
        <v>123</v>
      </c>
      <c r="E15" s="280" t="s">
        <v>102</v>
      </c>
      <c r="F15" s="281" t="s">
        <v>31</v>
      </c>
      <c r="G15" s="281" t="s">
        <v>32</v>
      </c>
      <c r="H15" s="281" t="s">
        <v>36</v>
      </c>
      <c r="I15" s="280" t="s">
        <v>34</v>
      </c>
      <c r="J15" s="280" t="s">
        <v>34</v>
      </c>
      <c r="K15" s="72">
        <v>43555</v>
      </c>
      <c r="L15" s="72">
        <f t="shared" si="0"/>
        <v>43570</v>
      </c>
      <c r="M15" s="72">
        <f t="shared" si="0"/>
        <v>43585</v>
      </c>
      <c r="N15" s="72">
        <f t="shared" si="1"/>
        <v>43588</v>
      </c>
      <c r="O15" s="72">
        <f t="shared" si="2"/>
        <v>43633</v>
      </c>
      <c r="P15" s="72">
        <f t="shared" si="3"/>
        <v>43633</v>
      </c>
      <c r="Q15" s="72">
        <f t="shared" si="4"/>
        <v>43638</v>
      </c>
      <c r="R15" s="72">
        <f t="shared" si="5"/>
        <v>43641</v>
      </c>
      <c r="S15" s="72">
        <f t="shared" si="6"/>
        <v>43656</v>
      </c>
      <c r="T15" s="72">
        <f t="shared" si="6"/>
        <v>43671</v>
      </c>
      <c r="U15" s="281" t="s">
        <v>35</v>
      </c>
      <c r="V15" s="72">
        <f t="shared" si="7"/>
        <v>43686</v>
      </c>
      <c r="W15" s="72">
        <f t="shared" si="8"/>
        <v>43693</v>
      </c>
      <c r="X15" s="72">
        <f t="shared" si="9"/>
        <v>43693</v>
      </c>
      <c r="Y15" s="72">
        <f t="shared" si="10"/>
        <v>43723</v>
      </c>
      <c r="Z15" s="72">
        <f t="shared" si="11"/>
        <v>43737</v>
      </c>
      <c r="AA15" s="282">
        <f t="shared" si="12"/>
        <v>43917</v>
      </c>
    </row>
    <row r="16" spans="1:27" s="22" customFormat="1" ht="69" customHeight="1">
      <c r="A16" s="277">
        <v>9</v>
      </c>
      <c r="B16" s="278" t="s">
        <v>122</v>
      </c>
      <c r="C16" s="279" t="s">
        <v>42</v>
      </c>
      <c r="D16" s="280" t="s">
        <v>123</v>
      </c>
      <c r="E16" s="280" t="s">
        <v>104</v>
      </c>
      <c r="F16" s="281" t="s">
        <v>31</v>
      </c>
      <c r="G16" s="281" t="s">
        <v>32</v>
      </c>
      <c r="H16" s="281" t="s">
        <v>36</v>
      </c>
      <c r="I16" s="280" t="s">
        <v>34</v>
      </c>
      <c r="J16" s="280" t="s">
        <v>34</v>
      </c>
      <c r="K16" s="72">
        <v>43555</v>
      </c>
      <c r="L16" s="72">
        <f t="shared" si="0"/>
        <v>43570</v>
      </c>
      <c r="M16" s="72">
        <f t="shared" si="0"/>
        <v>43585</v>
      </c>
      <c r="N16" s="72">
        <f t="shared" si="1"/>
        <v>43588</v>
      </c>
      <c r="O16" s="72">
        <f t="shared" si="2"/>
        <v>43633</v>
      </c>
      <c r="P16" s="72">
        <f t="shared" si="3"/>
        <v>43633</v>
      </c>
      <c r="Q16" s="72">
        <f t="shared" si="4"/>
        <v>43638</v>
      </c>
      <c r="R16" s="72">
        <f t="shared" si="5"/>
        <v>43641</v>
      </c>
      <c r="S16" s="72">
        <f t="shared" si="6"/>
        <v>43656</v>
      </c>
      <c r="T16" s="72">
        <f t="shared" si="6"/>
        <v>43671</v>
      </c>
      <c r="U16" s="281" t="s">
        <v>35</v>
      </c>
      <c r="V16" s="72">
        <f t="shared" si="7"/>
        <v>43686</v>
      </c>
      <c r="W16" s="72">
        <f t="shared" si="8"/>
        <v>43693</v>
      </c>
      <c r="X16" s="72">
        <f t="shared" si="9"/>
        <v>43693</v>
      </c>
      <c r="Y16" s="72">
        <f t="shared" si="10"/>
        <v>43723</v>
      </c>
      <c r="Z16" s="72">
        <f t="shared" si="11"/>
        <v>43737</v>
      </c>
      <c r="AA16" s="282">
        <f t="shared" si="12"/>
        <v>43917</v>
      </c>
    </row>
    <row r="17" spans="1:27" s="22" customFormat="1" ht="46.5" customHeight="1">
      <c r="A17" s="277">
        <v>10</v>
      </c>
      <c r="B17" s="278" t="s">
        <v>122</v>
      </c>
      <c r="C17" s="279" t="s">
        <v>43</v>
      </c>
      <c r="D17" s="280" t="s">
        <v>123</v>
      </c>
      <c r="E17" s="280" t="s">
        <v>104</v>
      </c>
      <c r="F17" s="281" t="s">
        <v>31</v>
      </c>
      <c r="G17" s="281" t="s">
        <v>32</v>
      </c>
      <c r="H17" s="281" t="s">
        <v>36</v>
      </c>
      <c r="I17" s="280" t="s">
        <v>34</v>
      </c>
      <c r="J17" s="280" t="s">
        <v>34</v>
      </c>
      <c r="K17" s="72">
        <v>43555</v>
      </c>
      <c r="L17" s="72">
        <f t="shared" si="0"/>
        <v>43570</v>
      </c>
      <c r="M17" s="72">
        <f t="shared" si="0"/>
        <v>43585</v>
      </c>
      <c r="N17" s="72">
        <f t="shared" si="1"/>
        <v>43588</v>
      </c>
      <c r="O17" s="72">
        <f t="shared" si="2"/>
        <v>43633</v>
      </c>
      <c r="P17" s="72">
        <f t="shared" si="3"/>
        <v>43633</v>
      </c>
      <c r="Q17" s="72">
        <f t="shared" si="4"/>
        <v>43638</v>
      </c>
      <c r="R17" s="72">
        <f t="shared" si="5"/>
        <v>43641</v>
      </c>
      <c r="S17" s="72">
        <f t="shared" si="6"/>
        <v>43656</v>
      </c>
      <c r="T17" s="72">
        <f t="shared" si="6"/>
        <v>43671</v>
      </c>
      <c r="U17" s="281" t="s">
        <v>35</v>
      </c>
      <c r="V17" s="72">
        <f t="shared" si="7"/>
        <v>43686</v>
      </c>
      <c r="W17" s="72">
        <f t="shared" si="8"/>
        <v>43693</v>
      </c>
      <c r="X17" s="72">
        <f t="shared" si="9"/>
        <v>43693</v>
      </c>
      <c r="Y17" s="72">
        <f t="shared" si="10"/>
        <v>43723</v>
      </c>
      <c r="Z17" s="72">
        <f t="shared" si="11"/>
        <v>43737</v>
      </c>
      <c r="AA17" s="282">
        <f t="shared" si="12"/>
        <v>43917</v>
      </c>
    </row>
    <row r="18" spans="1:27" s="22" customFormat="1" ht="82.5" customHeight="1">
      <c r="A18" s="277">
        <v>11</v>
      </c>
      <c r="B18" s="278" t="s">
        <v>122</v>
      </c>
      <c r="C18" s="279" t="s">
        <v>44</v>
      </c>
      <c r="D18" s="280" t="s">
        <v>123</v>
      </c>
      <c r="E18" s="280" t="s">
        <v>107</v>
      </c>
      <c r="F18" s="281" t="s">
        <v>31</v>
      </c>
      <c r="G18" s="281" t="s">
        <v>32</v>
      </c>
      <c r="H18" s="281" t="s">
        <v>36</v>
      </c>
      <c r="I18" s="280" t="s">
        <v>34</v>
      </c>
      <c r="J18" s="280" t="s">
        <v>34</v>
      </c>
      <c r="K18" s="72">
        <v>43585</v>
      </c>
      <c r="L18" s="72">
        <f t="shared" si="0"/>
        <v>43600</v>
      </c>
      <c r="M18" s="72">
        <f>L18+15</f>
        <v>43615</v>
      </c>
      <c r="N18" s="72">
        <f t="shared" si="1"/>
        <v>43618</v>
      </c>
      <c r="O18" s="72">
        <f t="shared" si="2"/>
        <v>43663</v>
      </c>
      <c r="P18" s="72">
        <f t="shared" si="3"/>
        <v>43663</v>
      </c>
      <c r="Q18" s="72">
        <f t="shared" si="4"/>
        <v>43668</v>
      </c>
      <c r="R18" s="72">
        <f t="shared" si="5"/>
        <v>43671</v>
      </c>
      <c r="S18" s="72">
        <f t="shared" si="6"/>
        <v>43686</v>
      </c>
      <c r="T18" s="72">
        <f t="shared" si="6"/>
        <v>43701</v>
      </c>
      <c r="U18" s="281" t="s">
        <v>35</v>
      </c>
      <c r="V18" s="72">
        <f t="shared" si="7"/>
        <v>43716</v>
      </c>
      <c r="W18" s="72">
        <f t="shared" si="8"/>
        <v>43723</v>
      </c>
      <c r="X18" s="72">
        <f t="shared" si="9"/>
        <v>43723</v>
      </c>
      <c r="Y18" s="72">
        <f t="shared" si="10"/>
        <v>43753</v>
      </c>
      <c r="Z18" s="72">
        <f t="shared" si="11"/>
        <v>43767</v>
      </c>
      <c r="AA18" s="282">
        <f t="shared" si="12"/>
        <v>43947</v>
      </c>
    </row>
    <row r="19" spans="1:27" s="22" customFormat="1" ht="39.75" customHeight="1">
      <c r="A19" s="277">
        <v>12</v>
      </c>
      <c r="B19" s="278" t="s">
        <v>122</v>
      </c>
      <c r="C19" s="279" t="s">
        <v>108</v>
      </c>
      <c r="D19" s="280" t="s">
        <v>123</v>
      </c>
      <c r="E19" s="280" t="s">
        <v>107</v>
      </c>
      <c r="F19" s="281" t="s">
        <v>31</v>
      </c>
      <c r="G19" s="281" t="s">
        <v>32</v>
      </c>
      <c r="H19" s="281" t="s">
        <v>36</v>
      </c>
      <c r="I19" s="280" t="s">
        <v>34</v>
      </c>
      <c r="J19" s="280" t="s">
        <v>34</v>
      </c>
      <c r="K19" s="72">
        <v>43585</v>
      </c>
      <c r="L19" s="72">
        <f t="shared" si="0"/>
        <v>43600</v>
      </c>
      <c r="M19" s="72">
        <f t="shared" si="0"/>
        <v>43615</v>
      </c>
      <c r="N19" s="72">
        <f t="shared" si="1"/>
        <v>43618</v>
      </c>
      <c r="O19" s="72">
        <f t="shared" si="2"/>
        <v>43663</v>
      </c>
      <c r="P19" s="72">
        <f t="shared" si="3"/>
        <v>43663</v>
      </c>
      <c r="Q19" s="72">
        <f t="shared" si="4"/>
        <v>43668</v>
      </c>
      <c r="R19" s="72">
        <f t="shared" si="5"/>
        <v>43671</v>
      </c>
      <c r="S19" s="72">
        <f t="shared" si="6"/>
        <v>43686</v>
      </c>
      <c r="T19" s="72">
        <f t="shared" si="6"/>
        <v>43701</v>
      </c>
      <c r="U19" s="281" t="s">
        <v>35</v>
      </c>
      <c r="V19" s="72">
        <f t="shared" si="7"/>
        <v>43716</v>
      </c>
      <c r="W19" s="72">
        <f t="shared" si="8"/>
        <v>43723</v>
      </c>
      <c r="X19" s="72">
        <f t="shared" si="9"/>
        <v>43723</v>
      </c>
      <c r="Y19" s="72">
        <f t="shared" si="10"/>
        <v>43753</v>
      </c>
      <c r="Z19" s="72">
        <f t="shared" si="11"/>
        <v>43767</v>
      </c>
      <c r="AA19" s="282">
        <f t="shared" si="12"/>
        <v>43947</v>
      </c>
    </row>
    <row r="20" spans="1:27" s="22" customFormat="1" ht="45.75" customHeight="1">
      <c r="A20" s="283">
        <v>13</v>
      </c>
      <c r="B20" s="284" t="s">
        <v>122</v>
      </c>
      <c r="C20" s="285" t="s">
        <v>109</v>
      </c>
      <c r="D20" s="286" t="s">
        <v>123</v>
      </c>
      <c r="E20" s="286" t="s">
        <v>107</v>
      </c>
      <c r="F20" s="287" t="s">
        <v>31</v>
      </c>
      <c r="G20" s="287" t="s">
        <v>32</v>
      </c>
      <c r="H20" s="287" t="s">
        <v>36</v>
      </c>
      <c r="I20" s="286" t="s">
        <v>34</v>
      </c>
      <c r="J20" s="286" t="s">
        <v>34</v>
      </c>
      <c r="K20" s="288">
        <v>43585</v>
      </c>
      <c r="L20" s="288">
        <f t="shared" si="0"/>
        <v>43600</v>
      </c>
      <c r="M20" s="288">
        <f t="shared" si="0"/>
        <v>43615</v>
      </c>
      <c r="N20" s="288">
        <f t="shared" si="1"/>
        <v>43618</v>
      </c>
      <c r="O20" s="288">
        <f t="shared" si="2"/>
        <v>43663</v>
      </c>
      <c r="P20" s="288">
        <f t="shared" si="3"/>
        <v>43663</v>
      </c>
      <c r="Q20" s="288">
        <f t="shared" si="4"/>
        <v>43668</v>
      </c>
      <c r="R20" s="288">
        <f t="shared" si="5"/>
        <v>43671</v>
      </c>
      <c r="S20" s="288">
        <f t="shared" si="6"/>
        <v>43686</v>
      </c>
      <c r="T20" s="288">
        <f t="shared" si="6"/>
        <v>43701</v>
      </c>
      <c r="U20" s="287" t="s">
        <v>35</v>
      </c>
      <c r="V20" s="288">
        <f t="shared" si="7"/>
        <v>43716</v>
      </c>
      <c r="W20" s="288">
        <f t="shared" si="8"/>
        <v>43723</v>
      </c>
      <c r="X20" s="288">
        <f t="shared" si="9"/>
        <v>43723</v>
      </c>
      <c r="Y20" s="288">
        <f t="shared" si="10"/>
        <v>43753</v>
      </c>
      <c r="Z20" s="288">
        <f t="shared" si="11"/>
        <v>43767</v>
      </c>
      <c r="AA20" s="289">
        <f t="shared" si="12"/>
        <v>43947</v>
      </c>
    </row>
    <row r="21" spans="1:27" s="23" customFormat="1" ht="42" customHeight="1" thickBot="1">
      <c r="A21" s="290">
        <v>14</v>
      </c>
      <c r="B21" s="291" t="s">
        <v>122</v>
      </c>
      <c r="C21" s="255" t="s">
        <v>110</v>
      </c>
      <c r="D21" s="256" t="s">
        <v>123</v>
      </c>
      <c r="E21" s="256" t="s">
        <v>107</v>
      </c>
      <c r="F21" s="257" t="s">
        <v>31</v>
      </c>
      <c r="G21" s="257" t="s">
        <v>32</v>
      </c>
      <c r="H21" s="257" t="s">
        <v>36</v>
      </c>
      <c r="I21" s="256" t="s">
        <v>34</v>
      </c>
      <c r="J21" s="256" t="s">
        <v>34</v>
      </c>
      <c r="K21" s="258">
        <v>43585</v>
      </c>
      <c r="L21" s="258">
        <f t="shared" si="0"/>
        <v>43600</v>
      </c>
      <c r="M21" s="258">
        <f t="shared" si="0"/>
        <v>43615</v>
      </c>
      <c r="N21" s="258">
        <f t="shared" si="1"/>
        <v>43618</v>
      </c>
      <c r="O21" s="258">
        <f t="shared" si="2"/>
        <v>43663</v>
      </c>
      <c r="P21" s="258">
        <f t="shared" si="3"/>
        <v>43663</v>
      </c>
      <c r="Q21" s="258">
        <f t="shared" si="4"/>
        <v>43668</v>
      </c>
      <c r="R21" s="258">
        <f t="shared" si="5"/>
        <v>43671</v>
      </c>
      <c r="S21" s="258">
        <f t="shared" si="6"/>
        <v>43686</v>
      </c>
      <c r="T21" s="258">
        <f t="shared" si="6"/>
        <v>43701</v>
      </c>
      <c r="U21" s="257" t="s">
        <v>35</v>
      </c>
      <c r="V21" s="258">
        <f t="shared" si="7"/>
        <v>43716</v>
      </c>
      <c r="W21" s="258">
        <f t="shared" si="8"/>
        <v>43723</v>
      </c>
      <c r="X21" s="258">
        <f t="shared" si="9"/>
        <v>43723</v>
      </c>
      <c r="Y21" s="258">
        <f t="shared" si="10"/>
        <v>43753</v>
      </c>
      <c r="Z21" s="258">
        <f t="shared" si="11"/>
        <v>43767</v>
      </c>
      <c r="AA21" s="259">
        <f t="shared" si="12"/>
        <v>43947</v>
      </c>
    </row>
    <row r="22" spans="1:27" s="22" customFormat="1" ht="44.25" customHeight="1">
      <c r="A22" s="267">
        <v>15</v>
      </c>
      <c r="B22" s="268" t="s">
        <v>122</v>
      </c>
      <c r="C22" s="269" t="s">
        <v>127</v>
      </c>
      <c r="D22" s="270" t="s">
        <v>123</v>
      </c>
      <c r="E22" s="270" t="s">
        <v>107</v>
      </c>
      <c r="F22" s="271" t="s">
        <v>31</v>
      </c>
      <c r="G22" s="271" t="s">
        <v>32</v>
      </c>
      <c r="H22" s="271" t="s">
        <v>36</v>
      </c>
      <c r="I22" s="270" t="s">
        <v>34</v>
      </c>
      <c r="J22" s="270" t="s">
        <v>34</v>
      </c>
      <c r="K22" s="174">
        <v>43585</v>
      </c>
      <c r="L22" s="174">
        <f t="shared" si="0"/>
        <v>43600</v>
      </c>
      <c r="M22" s="174">
        <f t="shared" si="0"/>
        <v>43615</v>
      </c>
      <c r="N22" s="174">
        <f t="shared" si="1"/>
        <v>43618</v>
      </c>
      <c r="O22" s="174">
        <f t="shared" si="2"/>
        <v>43663</v>
      </c>
      <c r="P22" s="174">
        <f t="shared" si="3"/>
        <v>43663</v>
      </c>
      <c r="Q22" s="174">
        <f t="shared" si="4"/>
        <v>43668</v>
      </c>
      <c r="R22" s="174">
        <f t="shared" si="5"/>
        <v>43671</v>
      </c>
      <c r="S22" s="174">
        <f t="shared" si="6"/>
        <v>43686</v>
      </c>
      <c r="T22" s="174">
        <f t="shared" si="6"/>
        <v>43701</v>
      </c>
      <c r="U22" s="271" t="s">
        <v>35</v>
      </c>
      <c r="V22" s="174">
        <f t="shared" si="7"/>
        <v>43716</v>
      </c>
      <c r="W22" s="174">
        <f t="shared" si="8"/>
        <v>43723</v>
      </c>
      <c r="X22" s="174">
        <f t="shared" si="9"/>
        <v>43723</v>
      </c>
      <c r="Y22" s="174">
        <f t="shared" si="10"/>
        <v>43753</v>
      </c>
      <c r="Z22" s="174">
        <f t="shared" si="11"/>
        <v>43767</v>
      </c>
      <c r="AA22" s="292">
        <f t="shared" si="12"/>
        <v>43947</v>
      </c>
    </row>
    <row r="23" spans="1:27" s="22" customFormat="1" ht="33.75" customHeight="1">
      <c r="A23" s="277">
        <v>16</v>
      </c>
      <c r="B23" s="278" t="s">
        <v>122</v>
      </c>
      <c r="C23" s="279" t="s">
        <v>128</v>
      </c>
      <c r="D23" s="280" t="s">
        <v>123</v>
      </c>
      <c r="E23" s="280" t="s">
        <v>107</v>
      </c>
      <c r="F23" s="281" t="s">
        <v>31</v>
      </c>
      <c r="G23" s="281" t="s">
        <v>32</v>
      </c>
      <c r="H23" s="281" t="s">
        <v>36</v>
      </c>
      <c r="I23" s="280" t="s">
        <v>34</v>
      </c>
      <c r="J23" s="280" t="s">
        <v>34</v>
      </c>
      <c r="K23" s="72">
        <v>43585</v>
      </c>
      <c r="L23" s="72">
        <f t="shared" si="0"/>
        <v>43600</v>
      </c>
      <c r="M23" s="72">
        <f t="shared" si="0"/>
        <v>43615</v>
      </c>
      <c r="N23" s="72">
        <f t="shared" si="1"/>
        <v>43618</v>
      </c>
      <c r="O23" s="72">
        <f t="shared" si="2"/>
        <v>43663</v>
      </c>
      <c r="P23" s="72">
        <f t="shared" si="3"/>
        <v>43663</v>
      </c>
      <c r="Q23" s="72">
        <f t="shared" si="4"/>
        <v>43668</v>
      </c>
      <c r="R23" s="72">
        <f t="shared" si="5"/>
        <v>43671</v>
      </c>
      <c r="S23" s="72">
        <f t="shared" si="6"/>
        <v>43686</v>
      </c>
      <c r="T23" s="72">
        <f t="shared" si="6"/>
        <v>43701</v>
      </c>
      <c r="U23" s="281" t="s">
        <v>35</v>
      </c>
      <c r="V23" s="72">
        <f t="shared" si="7"/>
        <v>43716</v>
      </c>
      <c r="W23" s="72">
        <f t="shared" si="8"/>
        <v>43723</v>
      </c>
      <c r="X23" s="72">
        <f t="shared" si="9"/>
        <v>43723</v>
      </c>
      <c r="Y23" s="72">
        <f t="shared" si="10"/>
        <v>43753</v>
      </c>
      <c r="Z23" s="72">
        <f t="shared" si="11"/>
        <v>43767</v>
      </c>
      <c r="AA23" s="282">
        <f t="shared" si="12"/>
        <v>43947</v>
      </c>
    </row>
    <row r="24" spans="1:27" s="22" customFormat="1" ht="30.75" customHeight="1">
      <c r="A24" s="277">
        <v>17</v>
      </c>
      <c r="B24" s="278" t="s">
        <v>122</v>
      </c>
      <c r="C24" s="279" t="s">
        <v>45</v>
      </c>
      <c r="D24" s="280" t="s">
        <v>123</v>
      </c>
      <c r="E24" s="280" t="s">
        <v>107</v>
      </c>
      <c r="F24" s="281" t="s">
        <v>31</v>
      </c>
      <c r="G24" s="281" t="s">
        <v>32</v>
      </c>
      <c r="H24" s="281" t="s">
        <v>36</v>
      </c>
      <c r="I24" s="280" t="s">
        <v>34</v>
      </c>
      <c r="J24" s="280" t="s">
        <v>34</v>
      </c>
      <c r="K24" s="72">
        <v>43585</v>
      </c>
      <c r="L24" s="72">
        <f t="shared" si="0"/>
        <v>43600</v>
      </c>
      <c r="M24" s="72">
        <f t="shared" si="0"/>
        <v>43615</v>
      </c>
      <c r="N24" s="72">
        <f t="shared" si="1"/>
        <v>43618</v>
      </c>
      <c r="O24" s="72">
        <f t="shared" si="2"/>
        <v>43663</v>
      </c>
      <c r="P24" s="72">
        <f t="shared" si="3"/>
        <v>43663</v>
      </c>
      <c r="Q24" s="72">
        <f t="shared" si="4"/>
        <v>43668</v>
      </c>
      <c r="R24" s="72">
        <f t="shared" si="5"/>
        <v>43671</v>
      </c>
      <c r="S24" s="72">
        <f t="shared" si="6"/>
        <v>43686</v>
      </c>
      <c r="T24" s="72">
        <f t="shared" si="6"/>
        <v>43701</v>
      </c>
      <c r="U24" s="281" t="s">
        <v>35</v>
      </c>
      <c r="V24" s="72">
        <f t="shared" si="7"/>
        <v>43716</v>
      </c>
      <c r="W24" s="72">
        <f t="shared" si="8"/>
        <v>43723</v>
      </c>
      <c r="X24" s="72">
        <f t="shared" si="9"/>
        <v>43723</v>
      </c>
      <c r="Y24" s="72">
        <f t="shared" si="10"/>
        <v>43753</v>
      </c>
      <c r="Z24" s="72">
        <f t="shared" si="11"/>
        <v>43767</v>
      </c>
      <c r="AA24" s="282">
        <f t="shared" si="12"/>
        <v>43947</v>
      </c>
    </row>
    <row r="25" spans="1:27" s="23" customFormat="1" ht="54.75" customHeight="1">
      <c r="A25" s="267">
        <v>21</v>
      </c>
      <c r="B25" s="268" t="s">
        <v>122</v>
      </c>
      <c r="C25" s="269" t="s">
        <v>46</v>
      </c>
      <c r="D25" s="270" t="s">
        <v>124</v>
      </c>
      <c r="E25" s="270" t="s">
        <v>111</v>
      </c>
      <c r="F25" s="271" t="s">
        <v>31</v>
      </c>
      <c r="G25" s="271" t="s">
        <v>32</v>
      </c>
      <c r="H25" s="271" t="s">
        <v>33</v>
      </c>
      <c r="I25" s="270" t="s">
        <v>34</v>
      </c>
      <c r="J25" s="270" t="s">
        <v>34</v>
      </c>
      <c r="K25" s="174">
        <v>43174</v>
      </c>
      <c r="L25" s="174">
        <f>K25+15</f>
        <v>43189</v>
      </c>
      <c r="M25" s="174">
        <f>L25+15</f>
        <v>43204</v>
      </c>
      <c r="N25" s="174">
        <v>43470</v>
      </c>
      <c r="O25" s="174">
        <v>43539</v>
      </c>
      <c r="P25" s="174">
        <f>O25</f>
        <v>43539</v>
      </c>
      <c r="Q25" s="174">
        <f>P25+5</f>
        <v>43544</v>
      </c>
      <c r="R25" s="174">
        <f>Q25+3</f>
        <v>43547</v>
      </c>
      <c r="S25" s="174">
        <f>R25+19</f>
        <v>43566</v>
      </c>
      <c r="T25" s="174">
        <f>S25+63</f>
        <v>43629</v>
      </c>
      <c r="U25" s="271" t="s">
        <v>35</v>
      </c>
      <c r="V25" s="174">
        <f>T25+105</f>
        <v>43734</v>
      </c>
      <c r="W25" s="174">
        <f>V25+13</f>
        <v>43747</v>
      </c>
      <c r="X25" s="174">
        <f>W25</f>
        <v>43747</v>
      </c>
      <c r="Y25" s="272">
        <f>W25+30</f>
        <v>43777</v>
      </c>
      <c r="Z25" s="272">
        <f>Y25+14</f>
        <v>43791</v>
      </c>
      <c r="AA25" s="273">
        <f>Z25+(30*6)</f>
        <v>43971</v>
      </c>
    </row>
    <row r="26" spans="1:27" s="22" customFormat="1" ht="38.25" customHeight="1">
      <c r="A26" s="277">
        <v>22</v>
      </c>
      <c r="B26" s="278" t="s">
        <v>122</v>
      </c>
      <c r="C26" s="279" t="s">
        <v>47</v>
      </c>
      <c r="D26" s="280" t="s">
        <v>125</v>
      </c>
      <c r="E26" s="280" t="s">
        <v>112</v>
      </c>
      <c r="F26" s="281" t="s">
        <v>31</v>
      </c>
      <c r="G26" s="281" t="s">
        <v>32</v>
      </c>
      <c r="H26" s="281" t="s">
        <v>33</v>
      </c>
      <c r="I26" s="280" t="s">
        <v>34</v>
      </c>
      <c r="J26" s="280" t="s">
        <v>34</v>
      </c>
      <c r="K26" s="72">
        <v>43570</v>
      </c>
      <c r="L26" s="72">
        <f>K26+15</f>
        <v>43585</v>
      </c>
      <c r="M26" s="72">
        <f>L26+15</f>
        <v>43600</v>
      </c>
      <c r="N26" s="72">
        <f>M26+3</f>
        <v>43603</v>
      </c>
      <c r="O26" s="72">
        <f>N26+45</f>
        <v>43648</v>
      </c>
      <c r="P26" s="72">
        <f>O26</f>
        <v>43648</v>
      </c>
      <c r="Q26" s="72">
        <f>P26+5</f>
        <v>43653</v>
      </c>
      <c r="R26" s="72">
        <f>Q26+3</f>
        <v>43656</v>
      </c>
      <c r="S26" s="72">
        <f>R26+15</f>
        <v>43671</v>
      </c>
      <c r="T26" s="72">
        <f>S26+15</f>
        <v>43686</v>
      </c>
      <c r="U26" s="281" t="s">
        <v>35</v>
      </c>
      <c r="V26" s="72">
        <f>T26+15</f>
        <v>43701</v>
      </c>
      <c r="W26" s="72">
        <f>V26+7</f>
        <v>43708</v>
      </c>
      <c r="X26" s="72">
        <f>W26</f>
        <v>43708</v>
      </c>
      <c r="Y26" s="72">
        <f>W26+30</f>
        <v>43738</v>
      </c>
      <c r="Z26" s="72">
        <f>Y26+14</f>
        <v>43752</v>
      </c>
      <c r="AA26" s="282">
        <f>Z26+(30*6)</f>
        <v>43932</v>
      </c>
    </row>
    <row r="27" spans="1:27" s="22" customFormat="1" ht="62.25" customHeight="1">
      <c r="A27" s="277">
        <v>23</v>
      </c>
      <c r="B27" s="278" t="s">
        <v>122</v>
      </c>
      <c r="C27" s="279" t="s">
        <v>48</v>
      </c>
      <c r="D27" s="280" t="s">
        <v>123</v>
      </c>
      <c r="E27" s="280" t="s">
        <v>107</v>
      </c>
      <c r="F27" s="281" t="s">
        <v>49</v>
      </c>
      <c r="G27" s="281" t="s">
        <v>32</v>
      </c>
      <c r="H27" s="281" t="s">
        <v>36</v>
      </c>
      <c r="I27" s="280" t="s">
        <v>34</v>
      </c>
      <c r="J27" s="280" t="s">
        <v>34</v>
      </c>
      <c r="K27" s="72">
        <v>43585</v>
      </c>
      <c r="L27" s="72">
        <f aca="true" t="shared" si="13" ref="L27:M33">K27+15</f>
        <v>43600</v>
      </c>
      <c r="M27" s="72">
        <f t="shared" si="13"/>
        <v>43615</v>
      </c>
      <c r="N27" s="72">
        <f aca="true" t="shared" si="14" ref="N27:N33">M27+3</f>
        <v>43618</v>
      </c>
      <c r="O27" s="72">
        <f aca="true" t="shared" si="15" ref="O27:O33">N27+45</f>
        <v>43663</v>
      </c>
      <c r="P27" s="72">
        <f aca="true" t="shared" si="16" ref="P27:P33">O27</f>
        <v>43663</v>
      </c>
      <c r="Q27" s="72">
        <f aca="true" t="shared" si="17" ref="Q27:Q33">P27+5</f>
        <v>43668</v>
      </c>
      <c r="R27" s="72">
        <f aca="true" t="shared" si="18" ref="R27:R33">Q27+3</f>
        <v>43671</v>
      </c>
      <c r="S27" s="72">
        <f aca="true" t="shared" si="19" ref="S27:T33">R27+15</f>
        <v>43686</v>
      </c>
      <c r="T27" s="72">
        <f t="shared" si="19"/>
        <v>43701</v>
      </c>
      <c r="U27" s="281" t="s">
        <v>35</v>
      </c>
      <c r="V27" s="72">
        <f aca="true" t="shared" si="20" ref="V27:V33">T27+15</f>
        <v>43716</v>
      </c>
      <c r="W27" s="72">
        <f aca="true" t="shared" si="21" ref="W27:W33">V27+7</f>
        <v>43723</v>
      </c>
      <c r="X27" s="72">
        <f aca="true" t="shared" si="22" ref="X27:X33">W27</f>
        <v>43723</v>
      </c>
      <c r="Y27" s="72">
        <f aca="true" t="shared" si="23" ref="Y27:Y33">W27+30</f>
        <v>43753</v>
      </c>
      <c r="Z27" s="72">
        <f aca="true" t="shared" si="24" ref="Z27:Z33">Y27+14</f>
        <v>43767</v>
      </c>
      <c r="AA27" s="282">
        <f aca="true" t="shared" si="25" ref="AA27:AA33">Z27+(30*6)</f>
        <v>43947</v>
      </c>
    </row>
    <row r="28" spans="1:27" s="22" customFormat="1" ht="47.25" customHeight="1">
      <c r="A28" s="267">
        <v>24</v>
      </c>
      <c r="B28" s="278" t="s">
        <v>122</v>
      </c>
      <c r="C28" s="279" t="s">
        <v>113</v>
      </c>
      <c r="D28" s="280" t="s">
        <v>123</v>
      </c>
      <c r="E28" s="280" t="s">
        <v>107</v>
      </c>
      <c r="F28" s="281" t="s">
        <v>49</v>
      </c>
      <c r="G28" s="271" t="s">
        <v>32</v>
      </c>
      <c r="H28" s="271" t="s">
        <v>36</v>
      </c>
      <c r="I28" s="270" t="s">
        <v>34</v>
      </c>
      <c r="J28" s="270" t="s">
        <v>34</v>
      </c>
      <c r="K28" s="174">
        <v>43585</v>
      </c>
      <c r="L28" s="174">
        <f t="shared" si="13"/>
        <v>43600</v>
      </c>
      <c r="M28" s="174">
        <f t="shared" si="13"/>
        <v>43615</v>
      </c>
      <c r="N28" s="174">
        <f t="shared" si="14"/>
        <v>43618</v>
      </c>
      <c r="O28" s="174">
        <f t="shared" si="15"/>
        <v>43663</v>
      </c>
      <c r="P28" s="174">
        <f t="shared" si="16"/>
        <v>43663</v>
      </c>
      <c r="Q28" s="174">
        <f t="shared" si="17"/>
        <v>43668</v>
      </c>
      <c r="R28" s="174">
        <f t="shared" si="18"/>
        <v>43671</v>
      </c>
      <c r="S28" s="174">
        <f t="shared" si="19"/>
        <v>43686</v>
      </c>
      <c r="T28" s="174">
        <f t="shared" si="19"/>
        <v>43701</v>
      </c>
      <c r="U28" s="271" t="s">
        <v>35</v>
      </c>
      <c r="V28" s="174">
        <f t="shared" si="20"/>
        <v>43716</v>
      </c>
      <c r="W28" s="174">
        <f t="shared" si="21"/>
        <v>43723</v>
      </c>
      <c r="X28" s="174">
        <f t="shared" si="22"/>
        <v>43723</v>
      </c>
      <c r="Y28" s="174">
        <f t="shared" si="23"/>
        <v>43753</v>
      </c>
      <c r="Z28" s="174">
        <f t="shared" si="24"/>
        <v>43767</v>
      </c>
      <c r="AA28" s="292">
        <f t="shared" si="25"/>
        <v>43947</v>
      </c>
    </row>
    <row r="29" spans="1:27" s="22" customFormat="1" ht="45" customHeight="1">
      <c r="A29" s="267">
        <v>25</v>
      </c>
      <c r="B29" s="278" t="s">
        <v>122</v>
      </c>
      <c r="C29" s="279" t="s">
        <v>50</v>
      </c>
      <c r="D29" s="280" t="s">
        <v>123</v>
      </c>
      <c r="E29" s="280" t="s">
        <v>107</v>
      </c>
      <c r="F29" s="281" t="s">
        <v>49</v>
      </c>
      <c r="G29" s="271" t="s">
        <v>32</v>
      </c>
      <c r="H29" s="271" t="s">
        <v>36</v>
      </c>
      <c r="I29" s="270" t="s">
        <v>34</v>
      </c>
      <c r="J29" s="270" t="s">
        <v>34</v>
      </c>
      <c r="K29" s="174">
        <v>43585</v>
      </c>
      <c r="L29" s="174">
        <f t="shared" si="13"/>
        <v>43600</v>
      </c>
      <c r="M29" s="174">
        <f t="shared" si="13"/>
        <v>43615</v>
      </c>
      <c r="N29" s="174">
        <f t="shared" si="14"/>
        <v>43618</v>
      </c>
      <c r="O29" s="174">
        <f t="shared" si="15"/>
        <v>43663</v>
      </c>
      <c r="P29" s="174">
        <f t="shared" si="16"/>
        <v>43663</v>
      </c>
      <c r="Q29" s="174">
        <f t="shared" si="17"/>
        <v>43668</v>
      </c>
      <c r="R29" s="174">
        <f t="shared" si="18"/>
        <v>43671</v>
      </c>
      <c r="S29" s="174">
        <f t="shared" si="19"/>
        <v>43686</v>
      </c>
      <c r="T29" s="174">
        <f t="shared" si="19"/>
        <v>43701</v>
      </c>
      <c r="U29" s="271" t="s">
        <v>35</v>
      </c>
      <c r="V29" s="174">
        <f t="shared" si="20"/>
        <v>43716</v>
      </c>
      <c r="W29" s="174">
        <f t="shared" si="21"/>
        <v>43723</v>
      </c>
      <c r="X29" s="174">
        <f t="shared" si="22"/>
        <v>43723</v>
      </c>
      <c r="Y29" s="174">
        <f t="shared" si="23"/>
        <v>43753</v>
      </c>
      <c r="Z29" s="174">
        <f t="shared" si="24"/>
        <v>43767</v>
      </c>
      <c r="AA29" s="292">
        <f t="shared" si="25"/>
        <v>43947</v>
      </c>
    </row>
    <row r="30" spans="1:27" s="22" customFormat="1" ht="39" customHeight="1">
      <c r="A30" s="267">
        <v>26</v>
      </c>
      <c r="B30" s="278" t="s">
        <v>122</v>
      </c>
      <c r="C30" s="279" t="s">
        <v>51</v>
      </c>
      <c r="D30" s="280" t="s">
        <v>123</v>
      </c>
      <c r="E30" s="280" t="s">
        <v>107</v>
      </c>
      <c r="F30" s="281" t="s">
        <v>49</v>
      </c>
      <c r="G30" s="271" t="s">
        <v>32</v>
      </c>
      <c r="H30" s="271" t="s">
        <v>36</v>
      </c>
      <c r="I30" s="270" t="s">
        <v>34</v>
      </c>
      <c r="J30" s="270" t="s">
        <v>34</v>
      </c>
      <c r="K30" s="174">
        <v>43585</v>
      </c>
      <c r="L30" s="174">
        <f t="shared" si="13"/>
        <v>43600</v>
      </c>
      <c r="M30" s="174">
        <f t="shared" si="13"/>
        <v>43615</v>
      </c>
      <c r="N30" s="174">
        <f t="shared" si="14"/>
        <v>43618</v>
      </c>
      <c r="O30" s="174">
        <f t="shared" si="15"/>
        <v>43663</v>
      </c>
      <c r="P30" s="174">
        <f t="shared" si="16"/>
        <v>43663</v>
      </c>
      <c r="Q30" s="174">
        <f t="shared" si="17"/>
        <v>43668</v>
      </c>
      <c r="R30" s="174">
        <f t="shared" si="18"/>
        <v>43671</v>
      </c>
      <c r="S30" s="174">
        <f t="shared" si="19"/>
        <v>43686</v>
      </c>
      <c r="T30" s="174">
        <f t="shared" si="19"/>
        <v>43701</v>
      </c>
      <c r="U30" s="271" t="s">
        <v>35</v>
      </c>
      <c r="V30" s="174">
        <f t="shared" si="20"/>
        <v>43716</v>
      </c>
      <c r="W30" s="174">
        <f t="shared" si="21"/>
        <v>43723</v>
      </c>
      <c r="X30" s="174">
        <f t="shared" si="22"/>
        <v>43723</v>
      </c>
      <c r="Y30" s="174">
        <f t="shared" si="23"/>
        <v>43753</v>
      </c>
      <c r="Z30" s="174">
        <f t="shared" si="24"/>
        <v>43767</v>
      </c>
      <c r="AA30" s="292">
        <f t="shared" si="25"/>
        <v>43947</v>
      </c>
    </row>
    <row r="31" spans="1:27" s="22" customFormat="1" ht="34.5" customHeight="1">
      <c r="A31" s="267">
        <v>27</v>
      </c>
      <c r="B31" s="278" t="s">
        <v>122</v>
      </c>
      <c r="C31" s="279" t="s">
        <v>52</v>
      </c>
      <c r="D31" s="280" t="s">
        <v>123</v>
      </c>
      <c r="E31" s="280" t="s">
        <v>107</v>
      </c>
      <c r="F31" s="281" t="s">
        <v>49</v>
      </c>
      <c r="G31" s="271" t="s">
        <v>32</v>
      </c>
      <c r="H31" s="271" t="s">
        <v>36</v>
      </c>
      <c r="I31" s="270" t="s">
        <v>34</v>
      </c>
      <c r="J31" s="270" t="s">
        <v>34</v>
      </c>
      <c r="K31" s="174">
        <v>43585</v>
      </c>
      <c r="L31" s="174">
        <f t="shared" si="13"/>
        <v>43600</v>
      </c>
      <c r="M31" s="174">
        <f t="shared" si="13"/>
        <v>43615</v>
      </c>
      <c r="N31" s="174">
        <f t="shared" si="14"/>
        <v>43618</v>
      </c>
      <c r="O31" s="174">
        <f t="shared" si="15"/>
        <v>43663</v>
      </c>
      <c r="P31" s="174">
        <f t="shared" si="16"/>
        <v>43663</v>
      </c>
      <c r="Q31" s="174">
        <f t="shared" si="17"/>
        <v>43668</v>
      </c>
      <c r="R31" s="174">
        <f t="shared" si="18"/>
        <v>43671</v>
      </c>
      <c r="S31" s="174">
        <f t="shared" si="19"/>
        <v>43686</v>
      </c>
      <c r="T31" s="174">
        <f t="shared" si="19"/>
        <v>43701</v>
      </c>
      <c r="U31" s="271" t="s">
        <v>35</v>
      </c>
      <c r="V31" s="174">
        <f t="shared" si="20"/>
        <v>43716</v>
      </c>
      <c r="W31" s="174">
        <f t="shared" si="21"/>
        <v>43723</v>
      </c>
      <c r="X31" s="174">
        <f t="shared" si="22"/>
        <v>43723</v>
      </c>
      <c r="Y31" s="174">
        <f t="shared" si="23"/>
        <v>43753</v>
      </c>
      <c r="Z31" s="174">
        <f t="shared" si="24"/>
        <v>43767</v>
      </c>
      <c r="AA31" s="292">
        <f t="shared" si="25"/>
        <v>43947</v>
      </c>
    </row>
    <row r="32" spans="1:27" s="22" customFormat="1" ht="57.75" customHeight="1">
      <c r="A32" s="267">
        <v>28</v>
      </c>
      <c r="B32" s="278" t="s">
        <v>122</v>
      </c>
      <c r="C32" s="279" t="s">
        <v>53</v>
      </c>
      <c r="D32" s="280" t="s">
        <v>123</v>
      </c>
      <c r="E32" s="280" t="s">
        <v>107</v>
      </c>
      <c r="F32" s="281" t="s">
        <v>49</v>
      </c>
      <c r="G32" s="271" t="s">
        <v>32</v>
      </c>
      <c r="H32" s="271" t="s">
        <v>36</v>
      </c>
      <c r="I32" s="270" t="s">
        <v>34</v>
      </c>
      <c r="J32" s="270" t="s">
        <v>34</v>
      </c>
      <c r="K32" s="174">
        <v>43585</v>
      </c>
      <c r="L32" s="174">
        <f t="shared" si="13"/>
        <v>43600</v>
      </c>
      <c r="M32" s="174">
        <f t="shared" si="13"/>
        <v>43615</v>
      </c>
      <c r="N32" s="174">
        <f t="shared" si="14"/>
        <v>43618</v>
      </c>
      <c r="O32" s="174">
        <f t="shared" si="15"/>
        <v>43663</v>
      </c>
      <c r="P32" s="174">
        <f t="shared" si="16"/>
        <v>43663</v>
      </c>
      <c r="Q32" s="174">
        <f t="shared" si="17"/>
        <v>43668</v>
      </c>
      <c r="R32" s="174">
        <f t="shared" si="18"/>
        <v>43671</v>
      </c>
      <c r="S32" s="174">
        <f t="shared" si="19"/>
        <v>43686</v>
      </c>
      <c r="T32" s="174">
        <f t="shared" si="19"/>
        <v>43701</v>
      </c>
      <c r="U32" s="271" t="s">
        <v>35</v>
      </c>
      <c r="V32" s="174">
        <f t="shared" si="20"/>
        <v>43716</v>
      </c>
      <c r="W32" s="174">
        <f t="shared" si="21"/>
        <v>43723</v>
      </c>
      <c r="X32" s="174">
        <f t="shared" si="22"/>
        <v>43723</v>
      </c>
      <c r="Y32" s="174">
        <f t="shared" si="23"/>
        <v>43753</v>
      </c>
      <c r="Z32" s="174">
        <f t="shared" si="24"/>
        <v>43767</v>
      </c>
      <c r="AA32" s="292">
        <f t="shared" si="25"/>
        <v>43947</v>
      </c>
    </row>
    <row r="33" spans="1:27" s="22" customFormat="1" ht="38.25" customHeight="1">
      <c r="A33" s="267">
        <v>29</v>
      </c>
      <c r="B33" s="278" t="s">
        <v>122</v>
      </c>
      <c r="C33" s="279" t="s">
        <v>54</v>
      </c>
      <c r="D33" s="280" t="s">
        <v>123</v>
      </c>
      <c r="E33" s="280" t="s">
        <v>107</v>
      </c>
      <c r="F33" s="281" t="s">
        <v>49</v>
      </c>
      <c r="G33" s="271" t="s">
        <v>32</v>
      </c>
      <c r="H33" s="271" t="s">
        <v>33</v>
      </c>
      <c r="I33" s="270" t="s">
        <v>34</v>
      </c>
      <c r="J33" s="270" t="s">
        <v>34</v>
      </c>
      <c r="K33" s="174">
        <v>43585</v>
      </c>
      <c r="L33" s="174">
        <f t="shared" si="13"/>
        <v>43600</v>
      </c>
      <c r="M33" s="174">
        <f t="shared" si="13"/>
        <v>43615</v>
      </c>
      <c r="N33" s="174">
        <f t="shared" si="14"/>
        <v>43618</v>
      </c>
      <c r="O33" s="174">
        <f t="shared" si="15"/>
        <v>43663</v>
      </c>
      <c r="P33" s="174">
        <f t="shared" si="16"/>
        <v>43663</v>
      </c>
      <c r="Q33" s="174">
        <f t="shared" si="17"/>
        <v>43668</v>
      </c>
      <c r="R33" s="174">
        <f t="shared" si="18"/>
        <v>43671</v>
      </c>
      <c r="S33" s="174">
        <f t="shared" si="19"/>
        <v>43686</v>
      </c>
      <c r="T33" s="174">
        <f t="shared" si="19"/>
        <v>43701</v>
      </c>
      <c r="U33" s="271" t="s">
        <v>35</v>
      </c>
      <c r="V33" s="174">
        <f t="shared" si="20"/>
        <v>43716</v>
      </c>
      <c r="W33" s="174">
        <f t="shared" si="21"/>
        <v>43723</v>
      </c>
      <c r="X33" s="174">
        <f t="shared" si="22"/>
        <v>43723</v>
      </c>
      <c r="Y33" s="174">
        <f t="shared" si="23"/>
        <v>43753</v>
      </c>
      <c r="Z33" s="174">
        <f t="shared" si="24"/>
        <v>43767</v>
      </c>
      <c r="AA33" s="292">
        <f t="shared" si="25"/>
        <v>43947</v>
      </c>
    </row>
    <row r="34" spans="1:27" s="22" customFormat="1" ht="39.75" customHeight="1">
      <c r="A34" s="267">
        <v>30</v>
      </c>
      <c r="B34" s="278" t="s">
        <v>34</v>
      </c>
      <c r="C34" s="279" t="s">
        <v>55</v>
      </c>
      <c r="D34" s="280" t="s">
        <v>126</v>
      </c>
      <c r="E34" s="280"/>
      <c r="F34" s="281" t="s">
        <v>49</v>
      </c>
      <c r="G34" s="281" t="s">
        <v>32</v>
      </c>
      <c r="H34" s="281" t="s">
        <v>36</v>
      </c>
      <c r="I34" s="280" t="s">
        <v>34</v>
      </c>
      <c r="J34" s="280" t="s">
        <v>34</v>
      </c>
      <c r="K34" s="72">
        <v>43525</v>
      </c>
      <c r="L34" s="72">
        <f>K34+15</f>
        <v>43540</v>
      </c>
      <c r="M34" s="72">
        <f t="shared" si="0"/>
        <v>43555</v>
      </c>
      <c r="N34" s="72">
        <f t="shared" si="1"/>
        <v>43558</v>
      </c>
      <c r="O34" s="72">
        <f t="shared" si="2"/>
        <v>43603</v>
      </c>
      <c r="P34" s="72">
        <f t="shared" si="3"/>
        <v>43603</v>
      </c>
      <c r="Q34" s="72">
        <f t="shared" si="4"/>
        <v>43608</v>
      </c>
      <c r="R34" s="72">
        <f t="shared" si="5"/>
        <v>43611</v>
      </c>
      <c r="S34" s="72">
        <f t="shared" si="6"/>
        <v>43626</v>
      </c>
      <c r="T34" s="72">
        <f t="shared" si="6"/>
        <v>43641</v>
      </c>
      <c r="U34" s="281" t="s">
        <v>35</v>
      </c>
      <c r="V34" s="72">
        <f t="shared" si="7"/>
        <v>43656</v>
      </c>
      <c r="W34" s="72">
        <f t="shared" si="8"/>
        <v>43663</v>
      </c>
      <c r="X34" s="72">
        <f t="shared" si="9"/>
        <v>43663</v>
      </c>
      <c r="Y34" s="72">
        <f t="shared" si="10"/>
        <v>43693</v>
      </c>
      <c r="Z34" s="72">
        <f t="shared" si="11"/>
        <v>43707</v>
      </c>
      <c r="AA34" s="282">
        <f t="shared" si="12"/>
        <v>43887</v>
      </c>
    </row>
    <row r="35" spans="1:27" s="22" customFormat="1" ht="37.5" customHeight="1" thickBot="1">
      <c r="A35" s="267">
        <v>31</v>
      </c>
      <c r="B35" s="293" t="s">
        <v>34</v>
      </c>
      <c r="C35" s="294" t="s">
        <v>56</v>
      </c>
      <c r="D35" s="280" t="s">
        <v>126</v>
      </c>
      <c r="E35" s="295"/>
      <c r="F35" s="296" t="s">
        <v>49</v>
      </c>
      <c r="G35" s="296" t="s">
        <v>32</v>
      </c>
      <c r="H35" s="296" t="s">
        <v>36</v>
      </c>
      <c r="I35" s="295" t="s">
        <v>34</v>
      </c>
      <c r="J35" s="295" t="s">
        <v>34</v>
      </c>
      <c r="K35" s="297">
        <v>43525</v>
      </c>
      <c r="L35" s="297">
        <f>K35+15</f>
        <v>43540</v>
      </c>
      <c r="M35" s="297">
        <f>L35+15</f>
        <v>43555</v>
      </c>
      <c r="N35" s="297">
        <f>M35+3</f>
        <v>43558</v>
      </c>
      <c r="O35" s="297">
        <f>N35+30</f>
        <v>43588</v>
      </c>
      <c r="P35" s="297">
        <f>O35</f>
        <v>43588</v>
      </c>
      <c r="Q35" s="297">
        <f>P35+5</f>
        <v>43593</v>
      </c>
      <c r="R35" s="297">
        <f>Q35+3</f>
        <v>43596</v>
      </c>
      <c r="S35" s="297">
        <f>R35+15</f>
        <v>43611</v>
      </c>
      <c r="T35" s="297">
        <f>S35+15</f>
        <v>43626</v>
      </c>
      <c r="U35" s="296" t="s">
        <v>35</v>
      </c>
      <c r="V35" s="297">
        <f>T35+15</f>
        <v>43641</v>
      </c>
      <c r="W35" s="297">
        <f>V35+7</f>
        <v>43648</v>
      </c>
      <c r="X35" s="297">
        <f>W35</f>
        <v>43648</v>
      </c>
      <c r="Y35" s="297">
        <f>W35+30</f>
        <v>43678</v>
      </c>
      <c r="Z35" s="297">
        <f t="shared" si="11"/>
        <v>43692</v>
      </c>
      <c r="AA35" s="298">
        <f t="shared" si="12"/>
        <v>43872</v>
      </c>
    </row>
    <row r="36" spans="1:27" s="18" customFormat="1" ht="36.75" customHeight="1" thickBot="1" thickTop="1">
      <c r="A36" s="299"/>
      <c r="B36" s="422" t="s">
        <v>57</v>
      </c>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4"/>
    </row>
    <row r="37" spans="1:27" s="18" customFormat="1" ht="8.25" customHeight="1">
      <c r="A37" s="25"/>
      <c r="B37" s="131"/>
      <c r="D37" s="21"/>
      <c r="E37" s="3"/>
      <c r="F37" s="21"/>
      <c r="G37" s="21"/>
      <c r="H37" s="21"/>
      <c r="I37" s="7"/>
      <c r="J37" s="7"/>
      <c r="K37" s="21"/>
      <c r="L37" s="21"/>
      <c r="M37" s="21"/>
      <c r="N37" s="21"/>
      <c r="O37" s="21"/>
      <c r="P37" s="21"/>
      <c r="Q37" s="21"/>
      <c r="R37" s="21"/>
      <c r="S37" s="21"/>
      <c r="T37" s="21"/>
      <c r="U37" s="21"/>
      <c r="V37" s="21"/>
      <c r="W37" s="21"/>
      <c r="X37" s="21"/>
      <c r="Y37" s="21"/>
      <c r="Z37" s="21"/>
      <c r="AA37" s="21"/>
    </row>
    <row r="38" spans="1:27" s="18" customFormat="1" ht="13.5">
      <c r="A38" s="25"/>
      <c r="B38" s="131"/>
      <c r="D38" s="21"/>
      <c r="E38" s="3"/>
      <c r="F38" s="21"/>
      <c r="G38" s="21"/>
      <c r="H38" s="21"/>
      <c r="I38" s="7"/>
      <c r="J38" s="7"/>
      <c r="K38" s="21"/>
      <c r="L38" s="21"/>
      <c r="M38" s="21"/>
      <c r="N38" s="21"/>
      <c r="O38" s="21"/>
      <c r="P38" s="21"/>
      <c r="Q38" s="21"/>
      <c r="R38" s="21"/>
      <c r="S38" s="21"/>
      <c r="T38" s="21"/>
      <c r="U38" s="21"/>
      <c r="V38" s="21"/>
      <c r="W38" s="21"/>
      <c r="X38" s="21"/>
      <c r="Y38" s="21"/>
      <c r="Z38" s="21"/>
      <c r="AA38" s="21"/>
    </row>
    <row r="39" spans="1:27" s="40" customFormat="1" ht="20.25" customHeight="1">
      <c r="A39" s="63"/>
      <c r="B39" s="17" t="s">
        <v>0</v>
      </c>
      <c r="C39" s="175">
        <v>2019</v>
      </c>
      <c r="D39" s="16"/>
      <c r="G39" s="38"/>
      <c r="H39" s="39"/>
      <c r="I39" s="45"/>
      <c r="J39" s="44"/>
      <c r="K39" s="38"/>
      <c r="L39" s="38"/>
      <c r="M39" s="38"/>
      <c r="N39" s="39"/>
      <c r="O39" s="39"/>
      <c r="P39" s="39"/>
      <c r="Q39" s="38"/>
      <c r="R39" s="38"/>
      <c r="S39" s="38"/>
      <c r="T39" s="38"/>
      <c r="U39" s="38"/>
      <c r="V39" s="38"/>
      <c r="W39" s="38"/>
      <c r="X39" s="38"/>
      <c r="Y39" s="38"/>
      <c r="Z39" s="38"/>
      <c r="AA39" s="38"/>
    </row>
    <row r="40" spans="1:27" s="40" customFormat="1" ht="24.75" customHeight="1">
      <c r="A40" s="63"/>
      <c r="B40" s="132"/>
      <c r="C40" s="414" t="s">
        <v>100</v>
      </c>
      <c r="D40" s="414"/>
      <c r="G40" s="39"/>
      <c r="H40" s="39"/>
      <c r="I40" s="45"/>
      <c r="J40" s="44"/>
      <c r="K40" s="38"/>
      <c r="L40" s="38"/>
      <c r="M40" s="38"/>
      <c r="N40" s="39"/>
      <c r="O40" s="39"/>
      <c r="P40" s="39"/>
      <c r="Q40" s="38"/>
      <c r="R40" s="38"/>
      <c r="S40" s="38"/>
      <c r="T40" s="38"/>
      <c r="U40" s="38"/>
      <c r="V40" s="38"/>
      <c r="W40" s="38"/>
      <c r="X40" s="38"/>
      <c r="Y40" s="38"/>
      <c r="Z40" s="38"/>
      <c r="AA40" s="38"/>
    </row>
    <row r="41" spans="1:27" s="40" customFormat="1" ht="25.5" customHeight="1">
      <c r="A41" s="415" t="s">
        <v>90</v>
      </c>
      <c r="B41" s="415"/>
      <c r="C41" s="415"/>
      <c r="D41" s="39"/>
      <c r="E41" s="41"/>
      <c r="F41" s="39"/>
      <c r="G41" s="39"/>
      <c r="H41" s="39"/>
      <c r="I41" s="45"/>
      <c r="J41" s="45"/>
      <c r="K41" s="39"/>
      <c r="L41" s="39"/>
      <c r="M41" s="39"/>
      <c r="N41" s="39"/>
      <c r="O41" s="39"/>
      <c r="P41" s="39"/>
      <c r="Q41" s="39"/>
      <c r="R41" s="39"/>
      <c r="S41" s="39"/>
      <c r="T41" s="39"/>
      <c r="U41" s="39"/>
      <c r="V41" s="39"/>
      <c r="W41" s="39"/>
      <c r="X41" s="39"/>
      <c r="Y41" s="39"/>
      <c r="Z41" s="39"/>
      <c r="AA41" s="39"/>
    </row>
    <row r="42" spans="1:27" s="18" customFormat="1" ht="14.25" thickBot="1">
      <c r="A42" s="25"/>
      <c r="B42" s="131"/>
      <c r="D42" s="21"/>
      <c r="E42" s="3"/>
      <c r="F42" s="21"/>
      <c r="G42" s="21"/>
      <c r="H42" s="21"/>
      <c r="I42" s="7"/>
      <c r="J42" s="7"/>
      <c r="K42" s="21"/>
      <c r="L42" s="21"/>
      <c r="M42" s="21"/>
      <c r="N42" s="21"/>
      <c r="O42" s="21"/>
      <c r="P42" s="21"/>
      <c r="Q42" s="21"/>
      <c r="R42" s="21"/>
      <c r="S42" s="21"/>
      <c r="T42" s="21"/>
      <c r="U42" s="21"/>
      <c r="V42" s="21"/>
      <c r="W42" s="21"/>
      <c r="X42" s="21"/>
      <c r="Y42" s="21"/>
      <c r="Z42" s="21"/>
      <c r="AA42" s="21"/>
    </row>
    <row r="43" spans="1:29" s="78" customFormat="1" ht="46.5" customHeight="1">
      <c r="A43" s="392" t="s">
        <v>3</v>
      </c>
      <c r="B43" s="362" t="s">
        <v>4</v>
      </c>
      <c r="C43" s="362" t="s">
        <v>58</v>
      </c>
      <c r="D43" s="362" t="s">
        <v>6</v>
      </c>
      <c r="E43" s="362" t="s">
        <v>7</v>
      </c>
      <c r="F43" s="362" t="s">
        <v>59</v>
      </c>
      <c r="G43" s="362" t="s">
        <v>9</v>
      </c>
      <c r="H43" s="362" t="s">
        <v>10</v>
      </c>
      <c r="I43" s="362" t="s">
        <v>11</v>
      </c>
      <c r="J43" s="362" t="s">
        <v>12</v>
      </c>
      <c r="K43" s="362" t="s">
        <v>13</v>
      </c>
      <c r="L43" s="362" t="s">
        <v>60</v>
      </c>
      <c r="M43" s="362"/>
      <c r="N43" s="362" t="s">
        <v>61</v>
      </c>
      <c r="O43" s="362" t="s">
        <v>62</v>
      </c>
      <c r="P43" s="362"/>
      <c r="Q43" s="362" t="s">
        <v>63</v>
      </c>
      <c r="R43" s="362" t="s">
        <v>64</v>
      </c>
      <c r="S43" s="362" t="s">
        <v>65</v>
      </c>
      <c r="T43" s="362"/>
      <c r="U43" s="362" t="s">
        <v>19</v>
      </c>
      <c r="V43" s="362"/>
      <c r="W43" s="362" t="s">
        <v>66</v>
      </c>
      <c r="X43" s="362" t="s">
        <v>21</v>
      </c>
      <c r="Y43" s="362"/>
      <c r="Z43" s="362"/>
      <c r="AA43" s="362" t="s">
        <v>22</v>
      </c>
      <c r="AB43" s="362" t="s">
        <v>23</v>
      </c>
      <c r="AC43" s="388"/>
    </row>
    <row r="44" spans="1:29" s="78" customFormat="1" ht="77.25" customHeight="1" thickBot="1">
      <c r="A44" s="393"/>
      <c r="B44" s="376"/>
      <c r="C44" s="376"/>
      <c r="D44" s="373"/>
      <c r="E44" s="389"/>
      <c r="F44" s="373"/>
      <c r="G44" s="373"/>
      <c r="H44" s="376"/>
      <c r="I44" s="373"/>
      <c r="J44" s="389"/>
      <c r="K44" s="376"/>
      <c r="L44" s="147" t="s">
        <v>24</v>
      </c>
      <c r="M44" s="147" t="s">
        <v>25</v>
      </c>
      <c r="N44" s="373"/>
      <c r="O44" s="147" t="s">
        <v>67</v>
      </c>
      <c r="P44" s="147" t="s">
        <v>68</v>
      </c>
      <c r="Q44" s="376"/>
      <c r="R44" s="376"/>
      <c r="S44" s="147" t="s">
        <v>24</v>
      </c>
      <c r="T44" s="147" t="s">
        <v>25</v>
      </c>
      <c r="U44" s="147" t="s">
        <v>24</v>
      </c>
      <c r="V44" s="147" t="s">
        <v>25</v>
      </c>
      <c r="W44" s="373"/>
      <c r="X44" s="148" t="s">
        <v>28</v>
      </c>
      <c r="Y44" s="373" t="s">
        <v>4</v>
      </c>
      <c r="Z44" s="413"/>
      <c r="AA44" s="376"/>
      <c r="AB44" s="148" t="s">
        <v>29</v>
      </c>
      <c r="AC44" s="149" t="s">
        <v>30</v>
      </c>
    </row>
    <row r="45" spans="1:29" s="24" customFormat="1" ht="34.5" customHeight="1">
      <c r="A45" s="410">
        <v>1</v>
      </c>
      <c r="B45" s="411" t="s">
        <v>122</v>
      </c>
      <c r="C45" s="412" t="s">
        <v>73</v>
      </c>
      <c r="D45" s="407" t="s">
        <v>69</v>
      </c>
      <c r="E45" s="408" t="s">
        <v>114</v>
      </c>
      <c r="F45" s="408" t="s">
        <v>70</v>
      </c>
      <c r="G45" s="407" t="s">
        <v>32</v>
      </c>
      <c r="H45" s="73" t="s">
        <v>71</v>
      </c>
      <c r="I45" s="408" t="s">
        <v>34</v>
      </c>
      <c r="J45" s="408" t="s">
        <v>34</v>
      </c>
      <c r="K45" s="174">
        <v>43160</v>
      </c>
      <c r="L45" s="74">
        <f aca="true" t="shared" si="26" ref="L45:L84">K45+8</f>
        <v>43168</v>
      </c>
      <c r="M45" s="74">
        <f aca="true" t="shared" si="27" ref="M45:M84">L45+14</f>
        <v>43182</v>
      </c>
      <c r="N45" s="74">
        <f aca="true" t="shared" si="28" ref="N45:N84">M45+3</f>
        <v>43185</v>
      </c>
      <c r="O45" s="74">
        <f aca="true" t="shared" si="29" ref="O45:O84">N45+30</f>
        <v>43215</v>
      </c>
      <c r="P45" s="74" t="s">
        <v>35</v>
      </c>
      <c r="Q45" s="74">
        <f>O45+5</f>
        <v>43220</v>
      </c>
      <c r="R45" s="74">
        <f aca="true" t="shared" si="30" ref="R45:R84">Q45+3</f>
        <v>43223</v>
      </c>
      <c r="S45" s="74">
        <v>43373</v>
      </c>
      <c r="T45" s="74">
        <v>43525</v>
      </c>
      <c r="U45" s="407" t="s">
        <v>35</v>
      </c>
      <c r="V45" s="407"/>
      <c r="W45" s="407"/>
      <c r="X45" s="407"/>
      <c r="Y45" s="407"/>
      <c r="Z45" s="407"/>
      <c r="AA45" s="407"/>
      <c r="AB45" s="407"/>
      <c r="AC45" s="409"/>
    </row>
    <row r="46" spans="1:29" s="24" customFormat="1" ht="33.75" customHeight="1">
      <c r="A46" s="401"/>
      <c r="B46" s="403"/>
      <c r="C46" s="404"/>
      <c r="D46" s="399"/>
      <c r="E46" s="398"/>
      <c r="F46" s="398"/>
      <c r="G46" s="399"/>
      <c r="H46" s="42" t="s">
        <v>72</v>
      </c>
      <c r="I46" s="398"/>
      <c r="J46" s="398"/>
      <c r="K46" s="72">
        <f>T45+3</f>
        <v>43528</v>
      </c>
      <c r="L46" s="70">
        <f t="shared" si="26"/>
        <v>43536</v>
      </c>
      <c r="M46" s="70">
        <f t="shared" si="27"/>
        <v>43550</v>
      </c>
      <c r="N46" s="70">
        <f t="shared" si="28"/>
        <v>43553</v>
      </c>
      <c r="O46" s="70">
        <f t="shared" si="29"/>
        <v>43583</v>
      </c>
      <c r="P46" s="70">
        <f>O46+16</f>
        <v>43599</v>
      </c>
      <c r="Q46" s="70">
        <f>P46+5</f>
        <v>43604</v>
      </c>
      <c r="R46" s="70">
        <f t="shared" si="30"/>
        <v>43607</v>
      </c>
      <c r="S46" s="399" t="s">
        <v>35</v>
      </c>
      <c r="T46" s="399"/>
      <c r="U46" s="70">
        <f>R46+7</f>
        <v>43614</v>
      </c>
      <c r="V46" s="70">
        <f>U46+14</f>
        <v>43628</v>
      </c>
      <c r="W46" s="70">
        <f>V46+3</f>
        <v>43631</v>
      </c>
      <c r="X46" s="70">
        <f>W46+3</f>
        <v>43634</v>
      </c>
      <c r="Y46" s="70">
        <f>X46+5</f>
        <v>43639</v>
      </c>
      <c r="Z46" s="42"/>
      <c r="AA46" s="70">
        <f>Y46+7</f>
        <v>43646</v>
      </c>
      <c r="AB46" s="70">
        <f>AA46+14</f>
        <v>43660</v>
      </c>
      <c r="AC46" s="71">
        <f>AB46+(12*30)</f>
        <v>44020</v>
      </c>
    </row>
    <row r="47" spans="1:29" s="24" customFormat="1" ht="52.5" customHeight="1">
      <c r="A47" s="401">
        <v>2</v>
      </c>
      <c r="B47" s="403" t="s">
        <v>122</v>
      </c>
      <c r="C47" s="404" t="s">
        <v>115</v>
      </c>
      <c r="D47" s="399" t="s">
        <v>69</v>
      </c>
      <c r="E47" s="398" t="s">
        <v>116</v>
      </c>
      <c r="F47" s="398" t="s">
        <v>70</v>
      </c>
      <c r="G47" s="399" t="s">
        <v>32</v>
      </c>
      <c r="H47" s="42" t="s">
        <v>71</v>
      </c>
      <c r="I47" s="398" t="s">
        <v>34</v>
      </c>
      <c r="J47" s="398" t="s">
        <v>34</v>
      </c>
      <c r="K47" s="70">
        <v>43160</v>
      </c>
      <c r="L47" s="70">
        <f t="shared" si="26"/>
        <v>43168</v>
      </c>
      <c r="M47" s="70">
        <f t="shared" si="27"/>
        <v>43182</v>
      </c>
      <c r="N47" s="70">
        <f t="shared" si="28"/>
        <v>43185</v>
      </c>
      <c r="O47" s="70">
        <f t="shared" si="29"/>
        <v>43215</v>
      </c>
      <c r="P47" s="70" t="s">
        <v>35</v>
      </c>
      <c r="Q47" s="70">
        <f>O47+5</f>
        <v>43220</v>
      </c>
      <c r="R47" s="70">
        <f t="shared" si="30"/>
        <v>43223</v>
      </c>
      <c r="S47" s="70">
        <v>43490</v>
      </c>
      <c r="T47" s="70">
        <v>43497</v>
      </c>
      <c r="U47" s="399" t="s">
        <v>35</v>
      </c>
      <c r="V47" s="399"/>
      <c r="W47" s="399"/>
      <c r="X47" s="399"/>
      <c r="Y47" s="399"/>
      <c r="Z47" s="399"/>
      <c r="AA47" s="399"/>
      <c r="AB47" s="399"/>
      <c r="AC47" s="400"/>
    </row>
    <row r="48" spans="1:29" s="24" customFormat="1" ht="57" customHeight="1">
      <c r="A48" s="401"/>
      <c r="B48" s="403"/>
      <c r="C48" s="404"/>
      <c r="D48" s="399"/>
      <c r="E48" s="398"/>
      <c r="F48" s="398"/>
      <c r="G48" s="399"/>
      <c r="H48" s="42" t="s">
        <v>72</v>
      </c>
      <c r="I48" s="398"/>
      <c r="J48" s="398"/>
      <c r="K48" s="70">
        <f>T47+3</f>
        <v>43500</v>
      </c>
      <c r="L48" s="70">
        <f t="shared" si="26"/>
        <v>43508</v>
      </c>
      <c r="M48" s="70">
        <f t="shared" si="27"/>
        <v>43522</v>
      </c>
      <c r="N48" s="70">
        <f t="shared" si="28"/>
        <v>43525</v>
      </c>
      <c r="O48" s="70">
        <f t="shared" si="29"/>
        <v>43555</v>
      </c>
      <c r="P48" s="70">
        <f>O48+16</f>
        <v>43571</v>
      </c>
      <c r="Q48" s="70">
        <f>P48+5</f>
        <v>43576</v>
      </c>
      <c r="R48" s="70">
        <f t="shared" si="30"/>
        <v>43579</v>
      </c>
      <c r="S48" s="399" t="s">
        <v>35</v>
      </c>
      <c r="T48" s="399"/>
      <c r="U48" s="70">
        <f>R48+7</f>
        <v>43586</v>
      </c>
      <c r="V48" s="70">
        <f>U48+14</f>
        <v>43600</v>
      </c>
      <c r="W48" s="70">
        <f>V48+3</f>
        <v>43603</v>
      </c>
      <c r="X48" s="70">
        <f>W48+3</f>
        <v>43606</v>
      </c>
      <c r="Y48" s="70">
        <f>X48+5</f>
        <v>43611</v>
      </c>
      <c r="Z48" s="42"/>
      <c r="AA48" s="70">
        <f>Y48+7</f>
        <v>43618</v>
      </c>
      <c r="AB48" s="70">
        <f>AA48+14</f>
        <v>43632</v>
      </c>
      <c r="AC48" s="71">
        <f>AB48+(12*30)</f>
        <v>43992</v>
      </c>
    </row>
    <row r="49" spans="1:29" s="24" customFormat="1" ht="34.5" customHeight="1">
      <c r="A49" s="401">
        <v>3</v>
      </c>
      <c r="B49" s="403" t="s">
        <v>122</v>
      </c>
      <c r="C49" s="406" t="s">
        <v>74</v>
      </c>
      <c r="D49" s="399" t="s">
        <v>69</v>
      </c>
      <c r="E49" s="398" t="s">
        <v>116</v>
      </c>
      <c r="F49" s="398" t="s">
        <v>70</v>
      </c>
      <c r="G49" s="399" t="s">
        <v>32</v>
      </c>
      <c r="H49" s="42" t="s">
        <v>71</v>
      </c>
      <c r="I49" s="398" t="s">
        <v>34</v>
      </c>
      <c r="J49" s="398" t="s">
        <v>34</v>
      </c>
      <c r="K49" s="70">
        <v>43160</v>
      </c>
      <c r="L49" s="70">
        <f t="shared" si="26"/>
        <v>43168</v>
      </c>
      <c r="M49" s="70">
        <f t="shared" si="27"/>
        <v>43182</v>
      </c>
      <c r="N49" s="70">
        <f t="shared" si="28"/>
        <v>43185</v>
      </c>
      <c r="O49" s="70">
        <f t="shared" si="29"/>
        <v>43215</v>
      </c>
      <c r="P49" s="70" t="s">
        <v>35</v>
      </c>
      <c r="Q49" s="70">
        <f>O49+5</f>
        <v>43220</v>
      </c>
      <c r="R49" s="70">
        <f t="shared" si="30"/>
        <v>43223</v>
      </c>
      <c r="S49" s="72">
        <v>43373</v>
      </c>
      <c r="T49" s="72">
        <v>43511</v>
      </c>
      <c r="U49" s="399" t="s">
        <v>35</v>
      </c>
      <c r="V49" s="399"/>
      <c r="W49" s="399"/>
      <c r="X49" s="399"/>
      <c r="Y49" s="399"/>
      <c r="Z49" s="399"/>
      <c r="AA49" s="399"/>
      <c r="AB49" s="399"/>
      <c r="AC49" s="400"/>
    </row>
    <row r="50" spans="1:29" s="24" customFormat="1" ht="34.5" customHeight="1">
      <c r="A50" s="401"/>
      <c r="B50" s="403"/>
      <c r="C50" s="406"/>
      <c r="D50" s="399"/>
      <c r="E50" s="398"/>
      <c r="F50" s="398"/>
      <c r="G50" s="399"/>
      <c r="H50" s="42" t="s">
        <v>72</v>
      </c>
      <c r="I50" s="398"/>
      <c r="J50" s="398"/>
      <c r="K50" s="70">
        <f>T49+3</f>
        <v>43514</v>
      </c>
      <c r="L50" s="70">
        <f t="shared" si="26"/>
        <v>43522</v>
      </c>
      <c r="M50" s="70">
        <f t="shared" si="27"/>
        <v>43536</v>
      </c>
      <c r="N50" s="70">
        <f t="shared" si="28"/>
        <v>43539</v>
      </c>
      <c r="O50" s="70">
        <f>N50+19</f>
        <v>43558</v>
      </c>
      <c r="P50" s="70">
        <v>43784</v>
      </c>
      <c r="Q50" s="70">
        <f>P50+5</f>
        <v>43789</v>
      </c>
      <c r="R50" s="70">
        <f t="shared" si="30"/>
        <v>43792</v>
      </c>
      <c r="S50" s="399" t="s">
        <v>35</v>
      </c>
      <c r="T50" s="399"/>
      <c r="U50" s="70">
        <f>R50+7</f>
        <v>43799</v>
      </c>
      <c r="V50" s="70">
        <f>U50+14</f>
        <v>43813</v>
      </c>
      <c r="W50" s="70">
        <f>V50+3</f>
        <v>43816</v>
      </c>
      <c r="X50" s="70">
        <f>W50+3</f>
        <v>43819</v>
      </c>
      <c r="Y50" s="70">
        <f>X50+5</f>
        <v>43824</v>
      </c>
      <c r="Z50" s="42"/>
      <c r="AA50" s="70">
        <f>Y50+7</f>
        <v>43831</v>
      </c>
      <c r="AB50" s="70">
        <f>AA50+14</f>
        <v>43845</v>
      </c>
      <c r="AC50" s="71">
        <f>AB50+(12*30)</f>
        <v>44205</v>
      </c>
    </row>
    <row r="51" spans="1:29" s="24" customFormat="1" ht="34.5" customHeight="1">
      <c r="A51" s="401">
        <v>4</v>
      </c>
      <c r="B51" s="403" t="s">
        <v>122</v>
      </c>
      <c r="C51" s="404" t="s">
        <v>75</v>
      </c>
      <c r="D51" s="399" t="s">
        <v>69</v>
      </c>
      <c r="E51" s="398" t="s">
        <v>116</v>
      </c>
      <c r="F51" s="398" t="s">
        <v>70</v>
      </c>
      <c r="G51" s="399" t="s">
        <v>32</v>
      </c>
      <c r="H51" s="42" t="s">
        <v>71</v>
      </c>
      <c r="I51" s="398" t="s">
        <v>34</v>
      </c>
      <c r="J51" s="398" t="s">
        <v>34</v>
      </c>
      <c r="K51" s="70">
        <v>43556</v>
      </c>
      <c r="L51" s="70">
        <f t="shared" si="26"/>
        <v>43564</v>
      </c>
      <c r="M51" s="70">
        <f t="shared" si="27"/>
        <v>43578</v>
      </c>
      <c r="N51" s="70">
        <f t="shared" si="28"/>
        <v>43581</v>
      </c>
      <c r="O51" s="70">
        <f t="shared" si="29"/>
        <v>43611</v>
      </c>
      <c r="P51" s="70" t="s">
        <v>35</v>
      </c>
      <c r="Q51" s="70">
        <f>O51+5</f>
        <v>43616</v>
      </c>
      <c r="R51" s="70">
        <f t="shared" si="30"/>
        <v>43619</v>
      </c>
      <c r="S51" s="70">
        <f>R51+8</f>
        <v>43627</v>
      </c>
      <c r="T51" s="70">
        <f>S51+14</f>
        <v>43641</v>
      </c>
      <c r="U51" s="399" t="s">
        <v>35</v>
      </c>
      <c r="V51" s="399"/>
      <c r="W51" s="399"/>
      <c r="X51" s="399"/>
      <c r="Y51" s="399"/>
      <c r="Z51" s="399"/>
      <c r="AA51" s="399"/>
      <c r="AB51" s="399"/>
      <c r="AC51" s="400"/>
    </row>
    <row r="52" spans="1:29" s="24" customFormat="1" ht="34.5" customHeight="1">
      <c r="A52" s="401"/>
      <c r="B52" s="403"/>
      <c r="C52" s="404"/>
      <c r="D52" s="399"/>
      <c r="E52" s="398"/>
      <c r="F52" s="398"/>
      <c r="G52" s="399"/>
      <c r="H52" s="42" t="s">
        <v>72</v>
      </c>
      <c r="I52" s="398"/>
      <c r="J52" s="398"/>
      <c r="K52" s="70">
        <f>T51+3</f>
        <v>43644</v>
      </c>
      <c r="L52" s="70">
        <f t="shared" si="26"/>
        <v>43652</v>
      </c>
      <c r="M52" s="70">
        <f t="shared" si="27"/>
        <v>43666</v>
      </c>
      <c r="N52" s="70">
        <f t="shared" si="28"/>
        <v>43669</v>
      </c>
      <c r="O52" s="70">
        <f t="shared" si="29"/>
        <v>43699</v>
      </c>
      <c r="P52" s="70">
        <f>O52+16</f>
        <v>43715</v>
      </c>
      <c r="Q52" s="70">
        <f>P52+5</f>
        <v>43720</v>
      </c>
      <c r="R52" s="70">
        <f t="shared" si="30"/>
        <v>43723</v>
      </c>
      <c r="S52" s="399" t="s">
        <v>35</v>
      </c>
      <c r="T52" s="399"/>
      <c r="U52" s="70">
        <f>R52+7</f>
        <v>43730</v>
      </c>
      <c r="V52" s="70">
        <f>U52+14</f>
        <v>43744</v>
      </c>
      <c r="W52" s="70">
        <f>V52+3</f>
        <v>43747</v>
      </c>
      <c r="X52" s="70">
        <f>W52+3</f>
        <v>43750</v>
      </c>
      <c r="Y52" s="70">
        <f>X52+5</f>
        <v>43755</v>
      </c>
      <c r="Z52" s="42"/>
      <c r="AA52" s="70">
        <f>Y52+7</f>
        <v>43762</v>
      </c>
      <c r="AB52" s="70">
        <f>AA52+14</f>
        <v>43776</v>
      </c>
      <c r="AC52" s="71">
        <f>AB52+(12*30)</f>
        <v>44136</v>
      </c>
    </row>
    <row r="53" spans="1:29" s="24" customFormat="1" ht="34.5" customHeight="1">
      <c r="A53" s="401">
        <v>5</v>
      </c>
      <c r="B53" s="403" t="s">
        <v>122</v>
      </c>
      <c r="C53" s="404" t="s">
        <v>76</v>
      </c>
      <c r="D53" s="399" t="s">
        <v>69</v>
      </c>
      <c r="E53" s="398" t="s">
        <v>116</v>
      </c>
      <c r="F53" s="398" t="s">
        <v>70</v>
      </c>
      <c r="G53" s="399" t="s">
        <v>32</v>
      </c>
      <c r="H53" s="42" t="s">
        <v>71</v>
      </c>
      <c r="I53" s="398" t="s">
        <v>34</v>
      </c>
      <c r="J53" s="398" t="s">
        <v>34</v>
      </c>
      <c r="K53" s="70">
        <v>43556</v>
      </c>
      <c r="L53" s="70">
        <f t="shared" si="26"/>
        <v>43564</v>
      </c>
      <c r="M53" s="70">
        <f t="shared" si="27"/>
        <v>43578</v>
      </c>
      <c r="N53" s="70">
        <f t="shared" si="28"/>
        <v>43581</v>
      </c>
      <c r="O53" s="70">
        <f t="shared" si="29"/>
        <v>43611</v>
      </c>
      <c r="P53" s="70" t="s">
        <v>35</v>
      </c>
      <c r="Q53" s="70">
        <f>O53+5</f>
        <v>43616</v>
      </c>
      <c r="R53" s="70">
        <f t="shared" si="30"/>
        <v>43619</v>
      </c>
      <c r="S53" s="70">
        <f>R53+8</f>
        <v>43627</v>
      </c>
      <c r="T53" s="70">
        <f>S53+14</f>
        <v>43641</v>
      </c>
      <c r="U53" s="399" t="s">
        <v>35</v>
      </c>
      <c r="V53" s="399"/>
      <c r="W53" s="399"/>
      <c r="X53" s="399"/>
      <c r="Y53" s="399"/>
      <c r="Z53" s="399"/>
      <c r="AA53" s="399"/>
      <c r="AB53" s="399"/>
      <c r="AC53" s="400"/>
    </row>
    <row r="54" spans="1:29" s="24" customFormat="1" ht="34.5" customHeight="1">
      <c r="A54" s="401"/>
      <c r="B54" s="403"/>
      <c r="C54" s="404"/>
      <c r="D54" s="399"/>
      <c r="E54" s="398"/>
      <c r="F54" s="398"/>
      <c r="G54" s="399"/>
      <c r="H54" s="42" t="s">
        <v>72</v>
      </c>
      <c r="I54" s="398"/>
      <c r="J54" s="398"/>
      <c r="K54" s="70">
        <f>T53+3</f>
        <v>43644</v>
      </c>
      <c r="L54" s="70">
        <f t="shared" si="26"/>
        <v>43652</v>
      </c>
      <c r="M54" s="70">
        <f t="shared" si="27"/>
        <v>43666</v>
      </c>
      <c r="N54" s="70">
        <f t="shared" si="28"/>
        <v>43669</v>
      </c>
      <c r="O54" s="70">
        <f t="shared" si="29"/>
        <v>43699</v>
      </c>
      <c r="P54" s="70">
        <f>O54+16</f>
        <v>43715</v>
      </c>
      <c r="Q54" s="70">
        <f>P54+5</f>
        <v>43720</v>
      </c>
      <c r="R54" s="70">
        <f t="shared" si="30"/>
        <v>43723</v>
      </c>
      <c r="S54" s="399" t="s">
        <v>35</v>
      </c>
      <c r="T54" s="399"/>
      <c r="U54" s="70">
        <f>R54+7</f>
        <v>43730</v>
      </c>
      <c r="V54" s="70">
        <f>U54+14</f>
        <v>43744</v>
      </c>
      <c r="W54" s="70">
        <f>V54+3</f>
        <v>43747</v>
      </c>
      <c r="X54" s="70">
        <f>W54+3</f>
        <v>43750</v>
      </c>
      <c r="Y54" s="70">
        <f>X54+5</f>
        <v>43755</v>
      </c>
      <c r="Z54" s="42"/>
      <c r="AA54" s="70">
        <f>Y54+7</f>
        <v>43762</v>
      </c>
      <c r="AB54" s="70">
        <f>AA54+14</f>
        <v>43776</v>
      </c>
      <c r="AC54" s="71">
        <f>AB54+(12*30)</f>
        <v>44136</v>
      </c>
    </row>
    <row r="55" spans="1:29" s="24" customFormat="1" ht="34.5" customHeight="1">
      <c r="A55" s="401">
        <v>6</v>
      </c>
      <c r="B55" s="403" t="s">
        <v>122</v>
      </c>
      <c r="C55" s="404" t="s">
        <v>316</v>
      </c>
      <c r="D55" s="399" t="s">
        <v>69</v>
      </c>
      <c r="E55" s="398" t="s">
        <v>116</v>
      </c>
      <c r="F55" s="398" t="s">
        <v>70</v>
      </c>
      <c r="G55" s="399" t="s">
        <v>32</v>
      </c>
      <c r="H55" s="42" t="s">
        <v>71</v>
      </c>
      <c r="I55" s="398" t="s">
        <v>34</v>
      </c>
      <c r="J55" s="398" t="s">
        <v>34</v>
      </c>
      <c r="K55" s="70">
        <v>43525</v>
      </c>
      <c r="L55" s="70">
        <f t="shared" si="26"/>
        <v>43533</v>
      </c>
      <c r="M55" s="70">
        <f t="shared" si="27"/>
        <v>43547</v>
      </c>
      <c r="N55" s="70">
        <f t="shared" si="28"/>
        <v>43550</v>
      </c>
      <c r="O55" s="70">
        <f t="shared" si="29"/>
        <v>43580</v>
      </c>
      <c r="P55" s="70" t="s">
        <v>35</v>
      </c>
      <c r="Q55" s="70">
        <f>O55+5</f>
        <v>43585</v>
      </c>
      <c r="R55" s="70">
        <f t="shared" si="30"/>
        <v>43588</v>
      </c>
      <c r="S55" s="70">
        <f>R55+8</f>
        <v>43596</v>
      </c>
      <c r="T55" s="70">
        <f>S55+14</f>
        <v>43610</v>
      </c>
      <c r="U55" s="399" t="s">
        <v>35</v>
      </c>
      <c r="V55" s="399"/>
      <c r="W55" s="399"/>
      <c r="X55" s="399"/>
      <c r="Y55" s="399"/>
      <c r="Z55" s="399"/>
      <c r="AA55" s="399"/>
      <c r="AB55" s="399"/>
      <c r="AC55" s="400"/>
    </row>
    <row r="56" spans="1:29" s="24" customFormat="1" ht="34.5" customHeight="1">
      <c r="A56" s="401"/>
      <c r="B56" s="403"/>
      <c r="C56" s="404"/>
      <c r="D56" s="399"/>
      <c r="E56" s="398"/>
      <c r="F56" s="398"/>
      <c r="G56" s="399"/>
      <c r="H56" s="42" t="s">
        <v>72</v>
      </c>
      <c r="I56" s="398"/>
      <c r="J56" s="398"/>
      <c r="K56" s="70">
        <f>T55+3</f>
        <v>43613</v>
      </c>
      <c r="L56" s="70">
        <f t="shared" si="26"/>
        <v>43621</v>
      </c>
      <c r="M56" s="70">
        <f t="shared" si="27"/>
        <v>43635</v>
      </c>
      <c r="N56" s="70">
        <f t="shared" si="28"/>
        <v>43638</v>
      </c>
      <c r="O56" s="70">
        <f t="shared" si="29"/>
        <v>43668</v>
      </c>
      <c r="P56" s="70">
        <f>O56+16</f>
        <v>43684</v>
      </c>
      <c r="Q56" s="70">
        <f>P56+5</f>
        <v>43689</v>
      </c>
      <c r="R56" s="70">
        <f t="shared" si="30"/>
        <v>43692</v>
      </c>
      <c r="S56" s="399" t="s">
        <v>35</v>
      </c>
      <c r="T56" s="399"/>
      <c r="U56" s="70">
        <f>R56+7</f>
        <v>43699</v>
      </c>
      <c r="V56" s="70">
        <f>U56+14</f>
        <v>43713</v>
      </c>
      <c r="W56" s="70">
        <f>V56+3</f>
        <v>43716</v>
      </c>
      <c r="X56" s="70">
        <f>W56+3</f>
        <v>43719</v>
      </c>
      <c r="Y56" s="70">
        <f>X56+5</f>
        <v>43724</v>
      </c>
      <c r="Z56" s="42"/>
      <c r="AA56" s="70">
        <f>Y56+7</f>
        <v>43731</v>
      </c>
      <c r="AB56" s="70">
        <f>AA56+14</f>
        <v>43745</v>
      </c>
      <c r="AC56" s="71">
        <f>AB56+(12*30)</f>
        <v>44105</v>
      </c>
    </row>
    <row r="57" spans="1:29" s="24" customFormat="1" ht="62.25" customHeight="1">
      <c r="A57" s="401">
        <v>7</v>
      </c>
      <c r="B57" s="403" t="s">
        <v>122</v>
      </c>
      <c r="C57" s="404" t="s">
        <v>77</v>
      </c>
      <c r="D57" s="399" t="s">
        <v>69</v>
      </c>
      <c r="E57" s="398" t="s">
        <v>116</v>
      </c>
      <c r="F57" s="398" t="s">
        <v>70</v>
      </c>
      <c r="G57" s="399" t="s">
        <v>32</v>
      </c>
      <c r="H57" s="42" t="s">
        <v>71</v>
      </c>
      <c r="I57" s="398" t="s">
        <v>34</v>
      </c>
      <c r="J57" s="398" t="s">
        <v>34</v>
      </c>
      <c r="K57" s="70">
        <v>43525</v>
      </c>
      <c r="L57" s="70">
        <f t="shared" si="26"/>
        <v>43533</v>
      </c>
      <c r="M57" s="70">
        <f t="shared" si="27"/>
        <v>43547</v>
      </c>
      <c r="N57" s="70">
        <f t="shared" si="28"/>
        <v>43550</v>
      </c>
      <c r="O57" s="70">
        <f t="shared" si="29"/>
        <v>43580</v>
      </c>
      <c r="P57" s="70" t="s">
        <v>35</v>
      </c>
      <c r="Q57" s="70">
        <f>O57+5</f>
        <v>43585</v>
      </c>
      <c r="R57" s="70">
        <f t="shared" si="30"/>
        <v>43588</v>
      </c>
      <c r="S57" s="70">
        <f>R57+8</f>
        <v>43596</v>
      </c>
      <c r="T57" s="70">
        <f>S57+14</f>
        <v>43610</v>
      </c>
      <c r="U57" s="399" t="s">
        <v>35</v>
      </c>
      <c r="V57" s="399"/>
      <c r="W57" s="399"/>
      <c r="X57" s="399"/>
      <c r="Y57" s="399"/>
      <c r="Z57" s="399"/>
      <c r="AA57" s="399"/>
      <c r="AB57" s="399"/>
      <c r="AC57" s="400"/>
    </row>
    <row r="58" spans="1:29" s="24" customFormat="1" ht="56.25" customHeight="1">
      <c r="A58" s="401"/>
      <c r="B58" s="403"/>
      <c r="C58" s="404"/>
      <c r="D58" s="399"/>
      <c r="E58" s="398"/>
      <c r="F58" s="398"/>
      <c r="G58" s="399"/>
      <c r="H58" s="42" t="s">
        <v>72</v>
      </c>
      <c r="I58" s="398"/>
      <c r="J58" s="398"/>
      <c r="K58" s="70">
        <f>T57+3</f>
        <v>43613</v>
      </c>
      <c r="L58" s="70">
        <f t="shared" si="26"/>
        <v>43621</v>
      </c>
      <c r="M58" s="70">
        <f t="shared" si="27"/>
        <v>43635</v>
      </c>
      <c r="N58" s="70">
        <f t="shared" si="28"/>
        <v>43638</v>
      </c>
      <c r="O58" s="70">
        <f t="shared" si="29"/>
        <v>43668</v>
      </c>
      <c r="P58" s="70">
        <f>O58+16</f>
        <v>43684</v>
      </c>
      <c r="Q58" s="70">
        <f>P58+5</f>
        <v>43689</v>
      </c>
      <c r="R58" s="70">
        <f t="shared" si="30"/>
        <v>43692</v>
      </c>
      <c r="S58" s="399" t="s">
        <v>35</v>
      </c>
      <c r="T58" s="399"/>
      <c r="U58" s="70">
        <f>R58+7</f>
        <v>43699</v>
      </c>
      <c r="V58" s="70">
        <f>U58+14</f>
        <v>43713</v>
      </c>
      <c r="W58" s="70">
        <f>V58+3</f>
        <v>43716</v>
      </c>
      <c r="X58" s="70">
        <f>W58+3</f>
        <v>43719</v>
      </c>
      <c r="Y58" s="70">
        <f>X58+5</f>
        <v>43724</v>
      </c>
      <c r="Z58" s="42"/>
      <c r="AA58" s="70">
        <f>Y58+7</f>
        <v>43731</v>
      </c>
      <c r="AB58" s="70">
        <f>AA58+14</f>
        <v>43745</v>
      </c>
      <c r="AC58" s="71">
        <f>AB58+(12*30)</f>
        <v>44105</v>
      </c>
    </row>
    <row r="59" spans="1:29" s="24" customFormat="1" ht="34.5" customHeight="1">
      <c r="A59" s="401">
        <v>8</v>
      </c>
      <c r="B59" s="403" t="s">
        <v>122</v>
      </c>
      <c r="C59" s="404" t="s">
        <v>117</v>
      </c>
      <c r="D59" s="399" t="s">
        <v>69</v>
      </c>
      <c r="E59" s="398" t="s">
        <v>118</v>
      </c>
      <c r="F59" s="398" t="s">
        <v>70</v>
      </c>
      <c r="G59" s="399" t="s">
        <v>32</v>
      </c>
      <c r="H59" s="42" t="s">
        <v>71</v>
      </c>
      <c r="I59" s="398" t="s">
        <v>34</v>
      </c>
      <c r="J59" s="398" t="s">
        <v>34</v>
      </c>
      <c r="K59" s="70">
        <v>43496</v>
      </c>
      <c r="L59" s="70">
        <f t="shared" si="26"/>
        <v>43504</v>
      </c>
      <c r="M59" s="70">
        <f t="shared" si="27"/>
        <v>43518</v>
      </c>
      <c r="N59" s="70">
        <f t="shared" si="28"/>
        <v>43521</v>
      </c>
      <c r="O59" s="70">
        <f t="shared" si="29"/>
        <v>43551</v>
      </c>
      <c r="P59" s="70" t="s">
        <v>35</v>
      </c>
      <c r="Q59" s="70">
        <f>O59+5</f>
        <v>43556</v>
      </c>
      <c r="R59" s="70">
        <f t="shared" si="30"/>
        <v>43559</v>
      </c>
      <c r="S59" s="70">
        <f>R59+8</f>
        <v>43567</v>
      </c>
      <c r="T59" s="70">
        <f>S59+14</f>
        <v>43581</v>
      </c>
      <c r="U59" s="399" t="s">
        <v>35</v>
      </c>
      <c r="V59" s="399"/>
      <c r="W59" s="399"/>
      <c r="X59" s="399"/>
      <c r="Y59" s="399"/>
      <c r="Z59" s="399"/>
      <c r="AA59" s="399"/>
      <c r="AB59" s="399"/>
      <c r="AC59" s="400"/>
    </row>
    <row r="60" spans="1:29" s="24" customFormat="1" ht="34.5" customHeight="1">
      <c r="A60" s="401"/>
      <c r="B60" s="403"/>
      <c r="C60" s="404"/>
      <c r="D60" s="399"/>
      <c r="E60" s="398"/>
      <c r="F60" s="398"/>
      <c r="G60" s="399"/>
      <c r="H60" s="42" t="s">
        <v>72</v>
      </c>
      <c r="I60" s="398"/>
      <c r="J60" s="398"/>
      <c r="K60" s="70">
        <f>T59+3</f>
        <v>43584</v>
      </c>
      <c r="L60" s="70">
        <f t="shared" si="26"/>
        <v>43592</v>
      </c>
      <c r="M60" s="70">
        <f t="shared" si="27"/>
        <v>43606</v>
      </c>
      <c r="N60" s="70">
        <f t="shared" si="28"/>
        <v>43609</v>
      </c>
      <c r="O60" s="70">
        <f t="shared" si="29"/>
        <v>43639</v>
      </c>
      <c r="P60" s="70">
        <f>O60+16</f>
        <v>43655</v>
      </c>
      <c r="Q60" s="70">
        <f>P60+5</f>
        <v>43660</v>
      </c>
      <c r="R60" s="70">
        <f t="shared" si="30"/>
        <v>43663</v>
      </c>
      <c r="S60" s="399" t="s">
        <v>35</v>
      </c>
      <c r="T60" s="399"/>
      <c r="U60" s="70">
        <f>R60+7</f>
        <v>43670</v>
      </c>
      <c r="V60" s="70">
        <f>U60+14</f>
        <v>43684</v>
      </c>
      <c r="W60" s="70">
        <f>V60+3</f>
        <v>43687</v>
      </c>
      <c r="X60" s="70">
        <f>W60+3</f>
        <v>43690</v>
      </c>
      <c r="Y60" s="70">
        <f>X60+5</f>
        <v>43695</v>
      </c>
      <c r="Z60" s="42"/>
      <c r="AA60" s="70">
        <f>Y60+7</f>
        <v>43702</v>
      </c>
      <c r="AB60" s="70">
        <f>AA60+14</f>
        <v>43716</v>
      </c>
      <c r="AC60" s="71">
        <f>AB60+(12*30)</f>
        <v>44076</v>
      </c>
    </row>
    <row r="61" spans="1:29" s="24" customFormat="1" ht="34.5" customHeight="1">
      <c r="A61" s="401">
        <v>9</v>
      </c>
      <c r="B61" s="403" t="s">
        <v>122</v>
      </c>
      <c r="C61" s="404" t="s">
        <v>78</v>
      </c>
      <c r="D61" s="399" t="s">
        <v>69</v>
      </c>
      <c r="E61" s="398" t="s">
        <v>116</v>
      </c>
      <c r="F61" s="398" t="s">
        <v>70</v>
      </c>
      <c r="G61" s="399" t="s">
        <v>32</v>
      </c>
      <c r="H61" s="42" t="s">
        <v>71</v>
      </c>
      <c r="I61" s="398" t="s">
        <v>34</v>
      </c>
      <c r="J61" s="398" t="s">
        <v>34</v>
      </c>
      <c r="K61" s="70">
        <v>43160</v>
      </c>
      <c r="L61" s="70">
        <f t="shared" si="26"/>
        <v>43168</v>
      </c>
      <c r="M61" s="70">
        <f t="shared" si="27"/>
        <v>43182</v>
      </c>
      <c r="N61" s="70">
        <f t="shared" si="28"/>
        <v>43185</v>
      </c>
      <c r="O61" s="70">
        <f t="shared" si="29"/>
        <v>43215</v>
      </c>
      <c r="P61" s="70" t="s">
        <v>35</v>
      </c>
      <c r="Q61" s="70">
        <f>O61+5</f>
        <v>43220</v>
      </c>
      <c r="R61" s="70">
        <f t="shared" si="30"/>
        <v>43223</v>
      </c>
      <c r="S61" s="72">
        <v>43373</v>
      </c>
      <c r="T61" s="72">
        <v>43511</v>
      </c>
      <c r="U61" s="399" t="s">
        <v>35</v>
      </c>
      <c r="V61" s="399"/>
      <c r="W61" s="399"/>
      <c r="X61" s="399"/>
      <c r="Y61" s="399"/>
      <c r="Z61" s="399"/>
      <c r="AA61" s="399"/>
      <c r="AB61" s="399"/>
      <c r="AC61" s="400"/>
    </row>
    <row r="62" spans="1:29" s="24" customFormat="1" ht="34.5" customHeight="1">
      <c r="A62" s="401"/>
      <c r="B62" s="403"/>
      <c r="C62" s="404"/>
      <c r="D62" s="399"/>
      <c r="E62" s="398"/>
      <c r="F62" s="398"/>
      <c r="G62" s="399"/>
      <c r="H62" s="42" t="s">
        <v>72</v>
      </c>
      <c r="I62" s="398"/>
      <c r="J62" s="398"/>
      <c r="K62" s="70">
        <f>T61+3</f>
        <v>43514</v>
      </c>
      <c r="L62" s="70">
        <f t="shared" si="26"/>
        <v>43522</v>
      </c>
      <c r="M62" s="70">
        <f t="shared" si="27"/>
        <v>43536</v>
      </c>
      <c r="N62" s="70">
        <f t="shared" si="28"/>
        <v>43539</v>
      </c>
      <c r="O62" s="70">
        <f t="shared" si="29"/>
        <v>43569</v>
      </c>
      <c r="P62" s="70">
        <f>O62+16</f>
        <v>43585</v>
      </c>
      <c r="Q62" s="70">
        <f>P62+5</f>
        <v>43590</v>
      </c>
      <c r="R62" s="70">
        <f t="shared" si="30"/>
        <v>43593</v>
      </c>
      <c r="S62" s="399" t="s">
        <v>35</v>
      </c>
      <c r="T62" s="399"/>
      <c r="U62" s="70">
        <f>R62+7</f>
        <v>43600</v>
      </c>
      <c r="V62" s="70">
        <f>U62+14</f>
        <v>43614</v>
      </c>
      <c r="W62" s="70">
        <f>V62+3</f>
        <v>43617</v>
      </c>
      <c r="X62" s="70">
        <f>W62+3</f>
        <v>43620</v>
      </c>
      <c r="Y62" s="70">
        <f>X62+5</f>
        <v>43625</v>
      </c>
      <c r="Z62" s="42"/>
      <c r="AA62" s="70">
        <f>Y62+7</f>
        <v>43632</v>
      </c>
      <c r="AB62" s="70">
        <f>AA62+14</f>
        <v>43646</v>
      </c>
      <c r="AC62" s="71">
        <f>AB62+(12*30)</f>
        <v>44006</v>
      </c>
    </row>
    <row r="63" spans="1:29" s="24" customFormat="1" ht="34.5" customHeight="1">
      <c r="A63" s="401">
        <v>10</v>
      </c>
      <c r="B63" s="403" t="s">
        <v>122</v>
      </c>
      <c r="C63" s="404" t="s">
        <v>79</v>
      </c>
      <c r="D63" s="399" t="s">
        <v>69</v>
      </c>
      <c r="E63" s="398" t="s">
        <v>118</v>
      </c>
      <c r="F63" s="398" t="s">
        <v>70</v>
      </c>
      <c r="G63" s="399" t="s">
        <v>32</v>
      </c>
      <c r="H63" s="42" t="s">
        <v>71</v>
      </c>
      <c r="I63" s="398" t="s">
        <v>34</v>
      </c>
      <c r="J63" s="398" t="s">
        <v>34</v>
      </c>
      <c r="K63" s="70">
        <v>43160</v>
      </c>
      <c r="L63" s="70">
        <f t="shared" si="26"/>
        <v>43168</v>
      </c>
      <c r="M63" s="70">
        <f t="shared" si="27"/>
        <v>43182</v>
      </c>
      <c r="N63" s="70">
        <f t="shared" si="28"/>
        <v>43185</v>
      </c>
      <c r="O63" s="70">
        <f t="shared" si="29"/>
        <v>43215</v>
      </c>
      <c r="P63" s="70" t="s">
        <v>35</v>
      </c>
      <c r="Q63" s="70">
        <f>O63+5</f>
        <v>43220</v>
      </c>
      <c r="R63" s="70">
        <f t="shared" si="30"/>
        <v>43223</v>
      </c>
      <c r="S63" s="72">
        <v>43373</v>
      </c>
      <c r="T63" s="72">
        <v>43511</v>
      </c>
      <c r="U63" s="399" t="s">
        <v>35</v>
      </c>
      <c r="V63" s="399"/>
      <c r="W63" s="399"/>
      <c r="X63" s="399"/>
      <c r="Y63" s="399"/>
      <c r="Z63" s="399"/>
      <c r="AA63" s="399"/>
      <c r="AB63" s="399"/>
      <c r="AC63" s="400"/>
    </row>
    <row r="64" spans="1:29" s="24" customFormat="1" ht="34.5" customHeight="1" thickBot="1">
      <c r="A64" s="402"/>
      <c r="B64" s="376"/>
      <c r="C64" s="405"/>
      <c r="D64" s="339"/>
      <c r="E64" s="340"/>
      <c r="F64" s="340"/>
      <c r="G64" s="339"/>
      <c r="H64" s="57" t="s">
        <v>72</v>
      </c>
      <c r="I64" s="340"/>
      <c r="J64" s="340"/>
      <c r="K64" s="76">
        <f>T63+3</f>
        <v>43514</v>
      </c>
      <c r="L64" s="76">
        <f t="shared" si="26"/>
        <v>43522</v>
      </c>
      <c r="M64" s="76">
        <f t="shared" si="27"/>
        <v>43536</v>
      </c>
      <c r="N64" s="76">
        <f t="shared" si="28"/>
        <v>43539</v>
      </c>
      <c r="O64" s="76">
        <f t="shared" si="29"/>
        <v>43569</v>
      </c>
      <c r="P64" s="76">
        <f>O64+16</f>
        <v>43585</v>
      </c>
      <c r="Q64" s="76">
        <f>P64+5</f>
        <v>43590</v>
      </c>
      <c r="R64" s="76">
        <f t="shared" si="30"/>
        <v>43593</v>
      </c>
      <c r="S64" s="339" t="s">
        <v>35</v>
      </c>
      <c r="T64" s="339"/>
      <c r="U64" s="76">
        <f>R64+7</f>
        <v>43600</v>
      </c>
      <c r="V64" s="76">
        <f>U64+14</f>
        <v>43614</v>
      </c>
      <c r="W64" s="76">
        <f>V64+3</f>
        <v>43617</v>
      </c>
      <c r="X64" s="76">
        <f>W64+3</f>
        <v>43620</v>
      </c>
      <c r="Y64" s="76">
        <f>X64+5</f>
        <v>43625</v>
      </c>
      <c r="Z64" s="57"/>
      <c r="AA64" s="76">
        <f>Y64+7</f>
        <v>43632</v>
      </c>
      <c r="AB64" s="76">
        <f>AA64+14</f>
        <v>43646</v>
      </c>
      <c r="AC64" s="77">
        <f>AB64+(12*30)</f>
        <v>44006</v>
      </c>
    </row>
    <row r="65" spans="1:29" s="24" customFormat="1" ht="30" customHeight="1">
      <c r="A65" s="410">
        <v>11</v>
      </c>
      <c r="B65" s="411" t="s">
        <v>122</v>
      </c>
      <c r="C65" s="412" t="s">
        <v>80</v>
      </c>
      <c r="D65" s="407" t="s">
        <v>69</v>
      </c>
      <c r="E65" s="408" t="s">
        <v>118</v>
      </c>
      <c r="F65" s="408" t="s">
        <v>70</v>
      </c>
      <c r="G65" s="407" t="s">
        <v>32</v>
      </c>
      <c r="H65" s="73" t="s">
        <v>71</v>
      </c>
      <c r="I65" s="408" t="s">
        <v>34</v>
      </c>
      <c r="J65" s="408" t="s">
        <v>34</v>
      </c>
      <c r="K65" s="74">
        <v>43160</v>
      </c>
      <c r="L65" s="74">
        <f t="shared" si="26"/>
        <v>43168</v>
      </c>
      <c r="M65" s="74">
        <f t="shared" si="27"/>
        <v>43182</v>
      </c>
      <c r="N65" s="74">
        <f t="shared" si="28"/>
        <v>43185</v>
      </c>
      <c r="O65" s="74">
        <f t="shared" si="29"/>
        <v>43215</v>
      </c>
      <c r="P65" s="74" t="s">
        <v>35</v>
      </c>
      <c r="Q65" s="74">
        <f>O65+5</f>
        <v>43220</v>
      </c>
      <c r="R65" s="74">
        <f t="shared" si="30"/>
        <v>43223</v>
      </c>
      <c r="S65" s="174">
        <v>43373</v>
      </c>
      <c r="T65" s="174">
        <v>43511</v>
      </c>
      <c r="U65" s="407" t="s">
        <v>35</v>
      </c>
      <c r="V65" s="407"/>
      <c r="W65" s="407"/>
      <c r="X65" s="407"/>
      <c r="Y65" s="407"/>
      <c r="Z65" s="407"/>
      <c r="AA65" s="407"/>
      <c r="AB65" s="407"/>
      <c r="AC65" s="409"/>
    </row>
    <row r="66" spans="1:29" s="24" customFormat="1" ht="31.5" customHeight="1">
      <c r="A66" s="401"/>
      <c r="B66" s="403"/>
      <c r="C66" s="404"/>
      <c r="D66" s="399"/>
      <c r="E66" s="398"/>
      <c r="F66" s="398"/>
      <c r="G66" s="399"/>
      <c r="H66" s="42" t="s">
        <v>72</v>
      </c>
      <c r="I66" s="398"/>
      <c r="J66" s="398"/>
      <c r="K66" s="70">
        <f>T65+3</f>
        <v>43514</v>
      </c>
      <c r="L66" s="70">
        <f t="shared" si="26"/>
        <v>43522</v>
      </c>
      <c r="M66" s="70">
        <f t="shared" si="27"/>
        <v>43536</v>
      </c>
      <c r="N66" s="70">
        <f t="shared" si="28"/>
        <v>43539</v>
      </c>
      <c r="O66" s="70">
        <f t="shared" si="29"/>
        <v>43569</v>
      </c>
      <c r="P66" s="70">
        <f>O66+16</f>
        <v>43585</v>
      </c>
      <c r="Q66" s="70">
        <f>P66+5</f>
        <v>43590</v>
      </c>
      <c r="R66" s="70">
        <f t="shared" si="30"/>
        <v>43593</v>
      </c>
      <c r="S66" s="399" t="s">
        <v>35</v>
      </c>
      <c r="T66" s="399"/>
      <c r="U66" s="70">
        <f>R66+7</f>
        <v>43600</v>
      </c>
      <c r="V66" s="70">
        <f>U66+14</f>
        <v>43614</v>
      </c>
      <c r="W66" s="70">
        <f>V66+3</f>
        <v>43617</v>
      </c>
      <c r="X66" s="70">
        <f>W66+3</f>
        <v>43620</v>
      </c>
      <c r="Y66" s="70">
        <f>X66+5</f>
        <v>43625</v>
      </c>
      <c r="Z66" s="42"/>
      <c r="AA66" s="70">
        <f>Y66+7</f>
        <v>43632</v>
      </c>
      <c r="AB66" s="70">
        <f>AA66+14</f>
        <v>43646</v>
      </c>
      <c r="AC66" s="71">
        <f>AB66+(12*30)</f>
        <v>44006</v>
      </c>
    </row>
    <row r="67" spans="1:29" s="24" customFormat="1" ht="30.75" customHeight="1">
      <c r="A67" s="401">
        <v>12</v>
      </c>
      <c r="B67" s="403" t="s">
        <v>122</v>
      </c>
      <c r="C67" s="404" t="s">
        <v>81</v>
      </c>
      <c r="D67" s="399" t="s">
        <v>69</v>
      </c>
      <c r="E67" s="398" t="s">
        <v>118</v>
      </c>
      <c r="F67" s="398" t="s">
        <v>70</v>
      </c>
      <c r="G67" s="399" t="s">
        <v>32</v>
      </c>
      <c r="H67" s="42" t="s">
        <v>71</v>
      </c>
      <c r="I67" s="398" t="s">
        <v>34</v>
      </c>
      <c r="J67" s="398" t="s">
        <v>34</v>
      </c>
      <c r="K67" s="70">
        <v>43070</v>
      </c>
      <c r="L67" s="70">
        <f t="shared" si="26"/>
        <v>43078</v>
      </c>
      <c r="M67" s="70">
        <f t="shared" si="27"/>
        <v>43092</v>
      </c>
      <c r="N67" s="70">
        <f t="shared" si="28"/>
        <v>43095</v>
      </c>
      <c r="O67" s="70">
        <f t="shared" si="29"/>
        <v>43125</v>
      </c>
      <c r="P67" s="70" t="s">
        <v>35</v>
      </c>
      <c r="Q67" s="70">
        <f>O67+5</f>
        <v>43130</v>
      </c>
      <c r="R67" s="70">
        <f t="shared" si="30"/>
        <v>43133</v>
      </c>
      <c r="S67" s="72">
        <v>43373</v>
      </c>
      <c r="T67" s="72">
        <v>43511</v>
      </c>
      <c r="U67" s="399" t="s">
        <v>35</v>
      </c>
      <c r="V67" s="399"/>
      <c r="W67" s="399"/>
      <c r="X67" s="399"/>
      <c r="Y67" s="399"/>
      <c r="Z67" s="399"/>
      <c r="AA67" s="399"/>
      <c r="AB67" s="399"/>
      <c r="AC67" s="400"/>
    </row>
    <row r="68" spans="1:29" s="24" customFormat="1" ht="29.25" customHeight="1">
      <c r="A68" s="401"/>
      <c r="B68" s="403"/>
      <c r="C68" s="404"/>
      <c r="D68" s="399"/>
      <c r="E68" s="398"/>
      <c r="F68" s="398"/>
      <c r="G68" s="399"/>
      <c r="H68" s="42" t="s">
        <v>72</v>
      </c>
      <c r="I68" s="398"/>
      <c r="J68" s="398"/>
      <c r="K68" s="70">
        <f>T67+3</f>
        <v>43514</v>
      </c>
      <c r="L68" s="70">
        <f t="shared" si="26"/>
        <v>43522</v>
      </c>
      <c r="M68" s="70">
        <f t="shared" si="27"/>
        <v>43536</v>
      </c>
      <c r="N68" s="70">
        <f t="shared" si="28"/>
        <v>43539</v>
      </c>
      <c r="O68" s="70">
        <f t="shared" si="29"/>
        <v>43569</v>
      </c>
      <c r="P68" s="70">
        <f>O68+16</f>
        <v>43585</v>
      </c>
      <c r="Q68" s="70">
        <f>P68+5</f>
        <v>43590</v>
      </c>
      <c r="R68" s="70">
        <f t="shared" si="30"/>
        <v>43593</v>
      </c>
      <c r="S68" s="399" t="s">
        <v>35</v>
      </c>
      <c r="T68" s="399"/>
      <c r="U68" s="70">
        <f>R68+7</f>
        <v>43600</v>
      </c>
      <c r="V68" s="70">
        <f>U68+14</f>
        <v>43614</v>
      </c>
      <c r="W68" s="70">
        <f>V68+3</f>
        <v>43617</v>
      </c>
      <c r="X68" s="70">
        <f>W68+3</f>
        <v>43620</v>
      </c>
      <c r="Y68" s="70">
        <f>X68+5</f>
        <v>43625</v>
      </c>
      <c r="Z68" s="42"/>
      <c r="AA68" s="70">
        <f>Y68+7</f>
        <v>43632</v>
      </c>
      <c r="AB68" s="70">
        <f>AA68+14</f>
        <v>43646</v>
      </c>
      <c r="AC68" s="71">
        <f>AB68+(12*30)</f>
        <v>44006</v>
      </c>
    </row>
    <row r="69" spans="1:29" s="24" customFormat="1" ht="30" customHeight="1">
      <c r="A69" s="401">
        <v>13</v>
      </c>
      <c r="B69" s="403" t="s">
        <v>122</v>
      </c>
      <c r="C69" s="404" t="s">
        <v>82</v>
      </c>
      <c r="D69" s="399" t="s">
        <v>69</v>
      </c>
      <c r="E69" s="398" t="s">
        <v>118</v>
      </c>
      <c r="F69" s="398" t="s">
        <v>70</v>
      </c>
      <c r="G69" s="399" t="s">
        <v>32</v>
      </c>
      <c r="H69" s="42" t="s">
        <v>71</v>
      </c>
      <c r="I69" s="398" t="s">
        <v>34</v>
      </c>
      <c r="J69" s="398" t="s">
        <v>34</v>
      </c>
      <c r="K69" s="70">
        <v>43070</v>
      </c>
      <c r="L69" s="70">
        <f t="shared" si="26"/>
        <v>43078</v>
      </c>
      <c r="M69" s="70">
        <f t="shared" si="27"/>
        <v>43092</v>
      </c>
      <c r="N69" s="70">
        <f t="shared" si="28"/>
        <v>43095</v>
      </c>
      <c r="O69" s="70">
        <f t="shared" si="29"/>
        <v>43125</v>
      </c>
      <c r="P69" s="70" t="s">
        <v>35</v>
      </c>
      <c r="Q69" s="70">
        <f>O69+5</f>
        <v>43130</v>
      </c>
      <c r="R69" s="70">
        <f t="shared" si="30"/>
        <v>43133</v>
      </c>
      <c r="S69" s="72">
        <v>43373</v>
      </c>
      <c r="T69" s="72">
        <v>43511</v>
      </c>
      <c r="U69" s="399" t="s">
        <v>35</v>
      </c>
      <c r="V69" s="399"/>
      <c r="W69" s="399"/>
      <c r="X69" s="399"/>
      <c r="Y69" s="399"/>
      <c r="Z69" s="399"/>
      <c r="AA69" s="399"/>
      <c r="AB69" s="399"/>
      <c r="AC69" s="400"/>
    </row>
    <row r="70" spans="1:29" s="24" customFormat="1" ht="30" customHeight="1">
      <c r="A70" s="401"/>
      <c r="B70" s="403"/>
      <c r="C70" s="404"/>
      <c r="D70" s="399"/>
      <c r="E70" s="398"/>
      <c r="F70" s="398"/>
      <c r="G70" s="399"/>
      <c r="H70" s="42" t="s">
        <v>72</v>
      </c>
      <c r="I70" s="398"/>
      <c r="J70" s="398"/>
      <c r="K70" s="70">
        <f>T69+3</f>
        <v>43514</v>
      </c>
      <c r="L70" s="70">
        <f t="shared" si="26"/>
        <v>43522</v>
      </c>
      <c r="M70" s="70">
        <f t="shared" si="27"/>
        <v>43536</v>
      </c>
      <c r="N70" s="70">
        <f t="shared" si="28"/>
        <v>43539</v>
      </c>
      <c r="O70" s="70">
        <f t="shared" si="29"/>
        <v>43569</v>
      </c>
      <c r="P70" s="70">
        <f>O70+16</f>
        <v>43585</v>
      </c>
      <c r="Q70" s="70">
        <f>P70+5</f>
        <v>43590</v>
      </c>
      <c r="R70" s="70">
        <f t="shared" si="30"/>
        <v>43593</v>
      </c>
      <c r="S70" s="399" t="s">
        <v>35</v>
      </c>
      <c r="T70" s="399"/>
      <c r="U70" s="70">
        <f>R70+7</f>
        <v>43600</v>
      </c>
      <c r="V70" s="70">
        <f>U70+14</f>
        <v>43614</v>
      </c>
      <c r="W70" s="70">
        <f>V70+3</f>
        <v>43617</v>
      </c>
      <c r="X70" s="70">
        <f>W70+3</f>
        <v>43620</v>
      </c>
      <c r="Y70" s="70">
        <f>X70+5</f>
        <v>43625</v>
      </c>
      <c r="Z70" s="42"/>
      <c r="AA70" s="70">
        <f>Y70+7</f>
        <v>43632</v>
      </c>
      <c r="AB70" s="70">
        <f>AA70+14</f>
        <v>43646</v>
      </c>
      <c r="AC70" s="71">
        <f>AB70+(12*30)</f>
        <v>44006</v>
      </c>
    </row>
    <row r="71" spans="1:29" s="24" customFormat="1" ht="34.5" customHeight="1">
      <c r="A71" s="401">
        <v>14</v>
      </c>
      <c r="B71" s="403" t="s">
        <v>122</v>
      </c>
      <c r="C71" s="404" t="s">
        <v>83</v>
      </c>
      <c r="D71" s="399" t="s">
        <v>69</v>
      </c>
      <c r="E71" s="398" t="s">
        <v>116</v>
      </c>
      <c r="F71" s="398" t="s">
        <v>70</v>
      </c>
      <c r="G71" s="399" t="s">
        <v>32</v>
      </c>
      <c r="H71" s="42" t="s">
        <v>71</v>
      </c>
      <c r="I71" s="398" t="s">
        <v>34</v>
      </c>
      <c r="J71" s="398" t="s">
        <v>34</v>
      </c>
      <c r="K71" s="70">
        <f>L71-8</f>
        <v>43302</v>
      </c>
      <c r="L71" s="70">
        <f>M71-14</f>
        <v>43310</v>
      </c>
      <c r="M71" s="70">
        <f>N71-3</f>
        <v>43324</v>
      </c>
      <c r="N71" s="70">
        <f>O71-30</f>
        <v>43327</v>
      </c>
      <c r="O71" s="70">
        <f>Q71-5</f>
        <v>43357</v>
      </c>
      <c r="P71" s="70" t="s">
        <v>35</v>
      </c>
      <c r="Q71" s="70">
        <f>R71-3</f>
        <v>43362</v>
      </c>
      <c r="R71" s="70">
        <f>S71-8</f>
        <v>43365</v>
      </c>
      <c r="S71" s="72">
        <v>43373</v>
      </c>
      <c r="T71" s="72">
        <v>43511</v>
      </c>
      <c r="U71" s="399" t="s">
        <v>35</v>
      </c>
      <c r="V71" s="399"/>
      <c r="W71" s="399"/>
      <c r="X71" s="399"/>
      <c r="Y71" s="399"/>
      <c r="Z71" s="399"/>
      <c r="AA71" s="399"/>
      <c r="AB71" s="399"/>
      <c r="AC71" s="400"/>
    </row>
    <row r="72" spans="1:29" s="24" customFormat="1" ht="34.5" customHeight="1">
      <c r="A72" s="401"/>
      <c r="B72" s="403"/>
      <c r="C72" s="404"/>
      <c r="D72" s="399"/>
      <c r="E72" s="398"/>
      <c r="F72" s="398"/>
      <c r="G72" s="399"/>
      <c r="H72" s="42" t="s">
        <v>72</v>
      </c>
      <c r="I72" s="398"/>
      <c r="J72" s="398"/>
      <c r="K72" s="70">
        <f>T71+3</f>
        <v>43514</v>
      </c>
      <c r="L72" s="70">
        <f>K72+8</f>
        <v>43522</v>
      </c>
      <c r="M72" s="70">
        <f>L72+14</f>
        <v>43536</v>
      </c>
      <c r="N72" s="70">
        <f>M72+3</f>
        <v>43539</v>
      </c>
      <c r="O72" s="70">
        <f>N72+30</f>
        <v>43569</v>
      </c>
      <c r="P72" s="70">
        <f>O72+16</f>
        <v>43585</v>
      </c>
      <c r="Q72" s="70">
        <f>P72+5</f>
        <v>43590</v>
      </c>
      <c r="R72" s="70">
        <f>Q72+3</f>
        <v>43593</v>
      </c>
      <c r="S72" s="399" t="s">
        <v>35</v>
      </c>
      <c r="T72" s="399"/>
      <c r="U72" s="70">
        <f>V72-14</f>
        <v>43482</v>
      </c>
      <c r="V72" s="70">
        <v>43496</v>
      </c>
      <c r="W72" s="70">
        <f>V72+3</f>
        <v>43499</v>
      </c>
      <c r="X72" s="70">
        <f>W72+3</f>
        <v>43502</v>
      </c>
      <c r="Y72" s="70">
        <f>X72+5</f>
        <v>43507</v>
      </c>
      <c r="Z72" s="42"/>
      <c r="AA72" s="70">
        <f>Y72+7</f>
        <v>43514</v>
      </c>
      <c r="AB72" s="70">
        <f>AA72+14</f>
        <v>43528</v>
      </c>
      <c r="AC72" s="71">
        <f>AB72+(12*30)</f>
        <v>43888</v>
      </c>
    </row>
    <row r="73" spans="1:29" s="24" customFormat="1" ht="34.5" customHeight="1">
      <c r="A73" s="401">
        <v>15</v>
      </c>
      <c r="B73" s="403" t="s">
        <v>122</v>
      </c>
      <c r="C73" s="406" t="s">
        <v>84</v>
      </c>
      <c r="D73" s="399" t="s">
        <v>85</v>
      </c>
      <c r="E73" s="398" t="s">
        <v>119</v>
      </c>
      <c r="F73" s="398" t="s">
        <v>70</v>
      </c>
      <c r="G73" s="399" t="s">
        <v>32</v>
      </c>
      <c r="H73" s="42" t="s">
        <v>71</v>
      </c>
      <c r="I73" s="398" t="s">
        <v>34</v>
      </c>
      <c r="J73" s="398" t="s">
        <v>34</v>
      </c>
      <c r="K73" s="70">
        <v>43105</v>
      </c>
      <c r="L73" s="70">
        <f t="shared" si="26"/>
        <v>43113</v>
      </c>
      <c r="M73" s="70">
        <f t="shared" si="27"/>
        <v>43127</v>
      </c>
      <c r="N73" s="70">
        <f t="shared" si="28"/>
        <v>43130</v>
      </c>
      <c r="O73" s="70">
        <v>43490</v>
      </c>
      <c r="P73" s="70" t="s">
        <v>35</v>
      </c>
      <c r="Q73" s="70">
        <f>O73+5</f>
        <v>43495</v>
      </c>
      <c r="R73" s="70">
        <v>43551</v>
      </c>
      <c r="S73" s="70">
        <f>R73+8</f>
        <v>43559</v>
      </c>
      <c r="T73" s="70">
        <f>S73+14</f>
        <v>43573</v>
      </c>
      <c r="U73" s="399" t="s">
        <v>35</v>
      </c>
      <c r="V73" s="399"/>
      <c r="W73" s="399"/>
      <c r="X73" s="399"/>
      <c r="Y73" s="399"/>
      <c r="Z73" s="399"/>
      <c r="AA73" s="399"/>
      <c r="AB73" s="399"/>
      <c r="AC73" s="400"/>
    </row>
    <row r="74" spans="1:29" s="24" customFormat="1" ht="34.5" customHeight="1">
      <c r="A74" s="401"/>
      <c r="B74" s="403"/>
      <c r="C74" s="406"/>
      <c r="D74" s="399"/>
      <c r="E74" s="398"/>
      <c r="F74" s="398"/>
      <c r="G74" s="399"/>
      <c r="H74" s="42" t="s">
        <v>72</v>
      </c>
      <c r="I74" s="398"/>
      <c r="J74" s="398"/>
      <c r="K74" s="70">
        <f>T73+3</f>
        <v>43576</v>
      </c>
      <c r="L74" s="70">
        <f t="shared" si="26"/>
        <v>43584</v>
      </c>
      <c r="M74" s="70">
        <f t="shared" si="27"/>
        <v>43598</v>
      </c>
      <c r="N74" s="70">
        <f t="shared" si="28"/>
        <v>43601</v>
      </c>
      <c r="O74" s="70">
        <f>N74+28</f>
        <v>43629</v>
      </c>
      <c r="P74" s="70">
        <f>O74+99</f>
        <v>43728</v>
      </c>
      <c r="Q74" s="70">
        <f>P74+5</f>
        <v>43733</v>
      </c>
      <c r="R74" s="70">
        <v>43664</v>
      </c>
      <c r="S74" s="399" t="s">
        <v>35</v>
      </c>
      <c r="T74" s="399"/>
      <c r="U74" s="70">
        <v>43782</v>
      </c>
      <c r="V74" s="70">
        <f>U74+14</f>
        <v>43796</v>
      </c>
      <c r="W74" s="70">
        <f>V74+3</f>
        <v>43799</v>
      </c>
      <c r="X74" s="70">
        <f>W74+3</f>
        <v>43802</v>
      </c>
      <c r="Y74" s="70">
        <f>X74+5</f>
        <v>43807</v>
      </c>
      <c r="Z74" s="42"/>
      <c r="AA74" s="70">
        <f>Y74+7</f>
        <v>43814</v>
      </c>
      <c r="AB74" s="70">
        <f>AA74+14</f>
        <v>43828</v>
      </c>
      <c r="AC74" s="71">
        <f>AB74+(12*30)</f>
        <v>44188</v>
      </c>
    </row>
    <row r="75" spans="1:29" s="24" customFormat="1" ht="34.5" customHeight="1">
      <c r="A75" s="401">
        <v>16</v>
      </c>
      <c r="B75" s="403" t="s">
        <v>122</v>
      </c>
      <c r="C75" s="404" t="s">
        <v>86</v>
      </c>
      <c r="D75" s="399" t="s">
        <v>85</v>
      </c>
      <c r="E75" s="398" t="s">
        <v>119</v>
      </c>
      <c r="F75" s="398" t="s">
        <v>70</v>
      </c>
      <c r="G75" s="399" t="s">
        <v>32</v>
      </c>
      <c r="H75" s="42" t="s">
        <v>71</v>
      </c>
      <c r="I75" s="398" t="s">
        <v>34</v>
      </c>
      <c r="J75" s="398" t="s">
        <v>34</v>
      </c>
      <c r="K75" s="70">
        <v>43105</v>
      </c>
      <c r="L75" s="70">
        <f t="shared" si="26"/>
        <v>43113</v>
      </c>
      <c r="M75" s="70">
        <f t="shared" si="27"/>
        <v>43127</v>
      </c>
      <c r="N75" s="70">
        <f t="shared" si="28"/>
        <v>43130</v>
      </c>
      <c r="O75" s="70">
        <f t="shared" si="29"/>
        <v>43160</v>
      </c>
      <c r="P75" s="70" t="s">
        <v>35</v>
      </c>
      <c r="Q75" s="70">
        <f>O75+5</f>
        <v>43165</v>
      </c>
      <c r="R75" s="70">
        <f t="shared" si="30"/>
        <v>43168</v>
      </c>
      <c r="S75" s="70">
        <f>R75+8</f>
        <v>43176</v>
      </c>
      <c r="T75" s="70">
        <f>S75+14</f>
        <v>43190</v>
      </c>
      <c r="U75" s="399" t="s">
        <v>35</v>
      </c>
      <c r="V75" s="399"/>
      <c r="W75" s="399"/>
      <c r="X75" s="399"/>
      <c r="Y75" s="399"/>
      <c r="Z75" s="399"/>
      <c r="AA75" s="399"/>
      <c r="AB75" s="399"/>
      <c r="AC75" s="400"/>
    </row>
    <row r="76" spans="1:29" s="24" customFormat="1" ht="34.5" customHeight="1">
      <c r="A76" s="401"/>
      <c r="B76" s="403"/>
      <c r="C76" s="404"/>
      <c r="D76" s="399"/>
      <c r="E76" s="398"/>
      <c r="F76" s="398"/>
      <c r="G76" s="399"/>
      <c r="H76" s="42" t="s">
        <v>72</v>
      </c>
      <c r="I76" s="398"/>
      <c r="J76" s="398"/>
      <c r="K76" s="70">
        <f>T75+3</f>
        <v>43193</v>
      </c>
      <c r="L76" s="70">
        <f t="shared" si="26"/>
        <v>43201</v>
      </c>
      <c r="M76" s="70">
        <f t="shared" si="27"/>
        <v>43215</v>
      </c>
      <c r="N76" s="70">
        <v>42885</v>
      </c>
      <c r="O76" s="70">
        <v>42922</v>
      </c>
      <c r="P76" s="70">
        <v>43304</v>
      </c>
      <c r="Q76" s="70">
        <v>43304</v>
      </c>
      <c r="R76" s="70">
        <v>43304</v>
      </c>
      <c r="S76" s="399" t="s">
        <v>35</v>
      </c>
      <c r="T76" s="399"/>
      <c r="U76" s="70">
        <f>R76+7</f>
        <v>43311</v>
      </c>
      <c r="V76" s="70">
        <v>43380</v>
      </c>
      <c r="W76" s="70">
        <v>43480</v>
      </c>
      <c r="X76" s="70">
        <f>W76+3</f>
        <v>43483</v>
      </c>
      <c r="Y76" s="70">
        <f>X76+5</f>
        <v>43488</v>
      </c>
      <c r="Z76" s="42"/>
      <c r="AA76" s="70">
        <f>Y76+7</f>
        <v>43495</v>
      </c>
      <c r="AB76" s="70">
        <f>AA76+14</f>
        <v>43509</v>
      </c>
      <c r="AC76" s="71">
        <f>AB76+(12*30)</f>
        <v>43869</v>
      </c>
    </row>
    <row r="77" spans="1:29" s="24" customFormat="1" ht="34.5" customHeight="1">
      <c r="A77" s="401">
        <v>17</v>
      </c>
      <c r="B77" s="403" t="s">
        <v>122</v>
      </c>
      <c r="C77" s="404" t="s">
        <v>120</v>
      </c>
      <c r="D77" s="399" t="s">
        <v>87</v>
      </c>
      <c r="E77" s="398" t="s">
        <v>121</v>
      </c>
      <c r="F77" s="398" t="s">
        <v>70</v>
      </c>
      <c r="G77" s="399" t="s">
        <v>32</v>
      </c>
      <c r="H77" s="42" t="s">
        <v>71</v>
      </c>
      <c r="I77" s="398" t="s">
        <v>34</v>
      </c>
      <c r="J77" s="398" t="s">
        <v>34</v>
      </c>
      <c r="K77" s="70">
        <v>43556</v>
      </c>
      <c r="L77" s="70">
        <f t="shared" si="26"/>
        <v>43564</v>
      </c>
      <c r="M77" s="70">
        <f t="shared" si="27"/>
        <v>43578</v>
      </c>
      <c r="N77" s="70">
        <f t="shared" si="28"/>
        <v>43581</v>
      </c>
      <c r="O77" s="70">
        <f t="shared" si="29"/>
        <v>43611</v>
      </c>
      <c r="P77" s="70" t="s">
        <v>35</v>
      </c>
      <c r="Q77" s="70">
        <f>O77+5</f>
        <v>43616</v>
      </c>
      <c r="R77" s="70">
        <f t="shared" si="30"/>
        <v>43619</v>
      </c>
      <c r="S77" s="70">
        <f>R77+8</f>
        <v>43627</v>
      </c>
      <c r="T77" s="70">
        <f>S77+14</f>
        <v>43641</v>
      </c>
      <c r="U77" s="399" t="s">
        <v>35</v>
      </c>
      <c r="V77" s="399"/>
      <c r="W77" s="399"/>
      <c r="X77" s="399"/>
      <c r="Y77" s="399"/>
      <c r="Z77" s="399"/>
      <c r="AA77" s="399"/>
      <c r="AB77" s="399"/>
      <c r="AC77" s="400"/>
    </row>
    <row r="78" spans="1:29" s="24" customFormat="1" ht="29.25" customHeight="1">
      <c r="A78" s="401"/>
      <c r="B78" s="403"/>
      <c r="C78" s="404"/>
      <c r="D78" s="399"/>
      <c r="E78" s="398"/>
      <c r="F78" s="398"/>
      <c r="G78" s="399"/>
      <c r="H78" s="42" t="s">
        <v>72</v>
      </c>
      <c r="I78" s="398"/>
      <c r="J78" s="398"/>
      <c r="K78" s="70">
        <f>T77+3</f>
        <v>43644</v>
      </c>
      <c r="L78" s="70">
        <f t="shared" si="26"/>
        <v>43652</v>
      </c>
      <c r="M78" s="70">
        <f t="shared" si="27"/>
        <v>43666</v>
      </c>
      <c r="N78" s="70">
        <f t="shared" si="28"/>
        <v>43669</v>
      </c>
      <c r="O78" s="70">
        <f t="shared" si="29"/>
        <v>43699</v>
      </c>
      <c r="P78" s="70">
        <f>O78+16</f>
        <v>43715</v>
      </c>
      <c r="Q78" s="70">
        <f>P78+5</f>
        <v>43720</v>
      </c>
      <c r="R78" s="70">
        <f t="shared" si="30"/>
        <v>43723</v>
      </c>
      <c r="S78" s="399" t="s">
        <v>35</v>
      </c>
      <c r="T78" s="399"/>
      <c r="U78" s="70">
        <f>R78+7</f>
        <v>43730</v>
      </c>
      <c r="V78" s="70">
        <f>U78+14</f>
        <v>43744</v>
      </c>
      <c r="W78" s="70">
        <f>V78+3</f>
        <v>43747</v>
      </c>
      <c r="X78" s="70">
        <f>W78+3</f>
        <v>43750</v>
      </c>
      <c r="Y78" s="70">
        <f>X78+5</f>
        <v>43755</v>
      </c>
      <c r="Z78" s="42"/>
      <c r="AA78" s="70">
        <f>Y78+7</f>
        <v>43762</v>
      </c>
      <c r="AB78" s="70">
        <f>AA78+14</f>
        <v>43776</v>
      </c>
      <c r="AC78" s="71">
        <f>AB78+(12*30)</f>
        <v>44136</v>
      </c>
    </row>
    <row r="79" spans="1:29" s="24" customFormat="1" ht="29.25" customHeight="1">
      <c r="A79" s="401">
        <v>18</v>
      </c>
      <c r="B79" s="403" t="s">
        <v>122</v>
      </c>
      <c r="C79" s="404" t="s">
        <v>319</v>
      </c>
      <c r="D79" s="399" t="s">
        <v>87</v>
      </c>
      <c r="E79" s="398" t="s">
        <v>121</v>
      </c>
      <c r="F79" s="398" t="s">
        <v>70</v>
      </c>
      <c r="G79" s="399" t="s">
        <v>32</v>
      </c>
      <c r="H79" s="42" t="s">
        <v>71</v>
      </c>
      <c r="I79" s="398" t="s">
        <v>34</v>
      </c>
      <c r="J79" s="398" t="s">
        <v>34</v>
      </c>
      <c r="K79" s="70">
        <f>L79-8</f>
        <v>43189</v>
      </c>
      <c r="L79" s="70">
        <f>M79-14</f>
        <v>43197</v>
      </c>
      <c r="M79" s="70">
        <f>N79-3</f>
        <v>43211</v>
      </c>
      <c r="N79" s="70">
        <v>43214</v>
      </c>
      <c r="O79" s="70">
        <v>43223</v>
      </c>
      <c r="P79" s="70" t="s">
        <v>35</v>
      </c>
      <c r="Q79" s="70">
        <v>43409</v>
      </c>
      <c r="R79" s="70">
        <f t="shared" si="30"/>
        <v>43412</v>
      </c>
      <c r="S79" s="70">
        <v>43445</v>
      </c>
      <c r="T79" s="70">
        <v>43511</v>
      </c>
      <c r="U79" s="399" t="s">
        <v>35</v>
      </c>
      <c r="V79" s="399"/>
      <c r="W79" s="399"/>
      <c r="X79" s="399"/>
      <c r="Y79" s="399"/>
      <c r="Z79" s="399"/>
      <c r="AA79" s="399"/>
      <c r="AB79" s="399"/>
      <c r="AC79" s="400"/>
    </row>
    <row r="80" spans="1:29" s="24" customFormat="1" ht="25.5" customHeight="1">
      <c r="A80" s="401"/>
      <c r="B80" s="403"/>
      <c r="C80" s="404"/>
      <c r="D80" s="399"/>
      <c r="E80" s="398"/>
      <c r="F80" s="398"/>
      <c r="G80" s="399"/>
      <c r="H80" s="42" t="s">
        <v>72</v>
      </c>
      <c r="I80" s="398"/>
      <c r="J80" s="398"/>
      <c r="K80" s="70">
        <f>T79+3</f>
        <v>43514</v>
      </c>
      <c r="L80" s="70">
        <f t="shared" si="26"/>
        <v>43522</v>
      </c>
      <c r="M80" s="70">
        <f t="shared" si="27"/>
        <v>43536</v>
      </c>
      <c r="N80" s="70">
        <f t="shared" si="28"/>
        <v>43539</v>
      </c>
      <c r="O80" s="70">
        <f t="shared" si="29"/>
        <v>43569</v>
      </c>
      <c r="P80" s="70">
        <f>O80+16</f>
        <v>43585</v>
      </c>
      <c r="Q80" s="70">
        <f>P80+5</f>
        <v>43590</v>
      </c>
      <c r="R80" s="70">
        <f t="shared" si="30"/>
        <v>43593</v>
      </c>
      <c r="S80" s="399" t="s">
        <v>35</v>
      </c>
      <c r="T80" s="399"/>
      <c r="U80" s="70">
        <f>R80+7</f>
        <v>43600</v>
      </c>
      <c r="V80" s="70">
        <f>U80+14</f>
        <v>43614</v>
      </c>
      <c r="W80" s="70">
        <f>V80+3</f>
        <v>43617</v>
      </c>
      <c r="X80" s="70">
        <f>W80+3</f>
        <v>43620</v>
      </c>
      <c r="Y80" s="70">
        <f>X80+5</f>
        <v>43625</v>
      </c>
      <c r="Z80" s="42"/>
      <c r="AA80" s="70">
        <f>Y80+7</f>
        <v>43632</v>
      </c>
      <c r="AB80" s="70">
        <f>AA80+14</f>
        <v>43646</v>
      </c>
      <c r="AC80" s="71">
        <f>AB80+(12*30)</f>
        <v>44006</v>
      </c>
    </row>
    <row r="81" spans="1:29" s="24" customFormat="1" ht="34.5" customHeight="1">
      <c r="A81" s="401">
        <v>19</v>
      </c>
      <c r="B81" s="403" t="s">
        <v>122</v>
      </c>
      <c r="C81" s="404" t="s">
        <v>88</v>
      </c>
      <c r="D81" s="399" t="s">
        <v>87</v>
      </c>
      <c r="E81" s="398" t="s">
        <v>121</v>
      </c>
      <c r="F81" s="398" t="s">
        <v>70</v>
      </c>
      <c r="G81" s="399" t="s">
        <v>32</v>
      </c>
      <c r="H81" s="42" t="s">
        <v>71</v>
      </c>
      <c r="I81" s="398" t="s">
        <v>34</v>
      </c>
      <c r="J81" s="398" t="s">
        <v>34</v>
      </c>
      <c r="K81" s="70">
        <f>L81-8</f>
        <v>43189</v>
      </c>
      <c r="L81" s="70">
        <f>M81-14</f>
        <v>43197</v>
      </c>
      <c r="M81" s="70">
        <f>N81-3</f>
        <v>43211</v>
      </c>
      <c r="N81" s="70">
        <v>43214</v>
      </c>
      <c r="O81" s="70">
        <v>43223</v>
      </c>
      <c r="P81" s="70" t="s">
        <v>35</v>
      </c>
      <c r="Q81" s="70">
        <v>43409</v>
      </c>
      <c r="R81" s="70">
        <f t="shared" si="30"/>
        <v>43412</v>
      </c>
      <c r="S81" s="70">
        <v>43445</v>
      </c>
      <c r="T81" s="70">
        <v>43511</v>
      </c>
      <c r="U81" s="399" t="s">
        <v>35</v>
      </c>
      <c r="V81" s="399"/>
      <c r="W81" s="399"/>
      <c r="X81" s="399"/>
      <c r="Y81" s="399"/>
      <c r="Z81" s="399"/>
      <c r="AA81" s="399"/>
      <c r="AB81" s="399"/>
      <c r="AC81" s="400"/>
    </row>
    <row r="82" spans="1:29" s="24" customFormat="1" ht="34.5" customHeight="1">
      <c r="A82" s="401"/>
      <c r="B82" s="403"/>
      <c r="C82" s="404"/>
      <c r="D82" s="399"/>
      <c r="E82" s="398"/>
      <c r="F82" s="398"/>
      <c r="G82" s="399"/>
      <c r="H82" s="42" t="s">
        <v>72</v>
      </c>
      <c r="I82" s="398"/>
      <c r="J82" s="398"/>
      <c r="K82" s="70">
        <f>T81+3</f>
        <v>43514</v>
      </c>
      <c r="L82" s="70">
        <f t="shared" si="26"/>
        <v>43522</v>
      </c>
      <c r="M82" s="70">
        <f t="shared" si="27"/>
        <v>43536</v>
      </c>
      <c r="N82" s="70">
        <f t="shared" si="28"/>
        <v>43539</v>
      </c>
      <c r="O82" s="70">
        <f t="shared" si="29"/>
        <v>43569</v>
      </c>
      <c r="P82" s="70">
        <f>O82+16</f>
        <v>43585</v>
      </c>
      <c r="Q82" s="70">
        <f>P82+5</f>
        <v>43590</v>
      </c>
      <c r="R82" s="70">
        <f t="shared" si="30"/>
        <v>43593</v>
      </c>
      <c r="S82" s="399" t="s">
        <v>35</v>
      </c>
      <c r="T82" s="399"/>
      <c r="U82" s="70">
        <f>R82+7</f>
        <v>43600</v>
      </c>
      <c r="V82" s="70">
        <f>U82+14</f>
        <v>43614</v>
      </c>
      <c r="W82" s="70">
        <f>V82+3</f>
        <v>43617</v>
      </c>
      <c r="X82" s="70">
        <f>W82+3</f>
        <v>43620</v>
      </c>
      <c r="Y82" s="70">
        <f>X82+5</f>
        <v>43625</v>
      </c>
      <c r="Z82" s="42"/>
      <c r="AA82" s="70">
        <f>Y82+7</f>
        <v>43632</v>
      </c>
      <c r="AB82" s="70">
        <f>AA82+14</f>
        <v>43646</v>
      </c>
      <c r="AC82" s="71">
        <f>AB82+(12*30)</f>
        <v>44006</v>
      </c>
    </row>
    <row r="83" spans="1:29" s="24" customFormat="1" ht="34.5" customHeight="1">
      <c r="A83" s="401">
        <v>20</v>
      </c>
      <c r="B83" s="403" t="s">
        <v>122</v>
      </c>
      <c r="C83" s="404" t="s">
        <v>89</v>
      </c>
      <c r="D83" s="399" t="s">
        <v>87</v>
      </c>
      <c r="E83" s="398" t="s">
        <v>121</v>
      </c>
      <c r="F83" s="398" t="s">
        <v>70</v>
      </c>
      <c r="G83" s="399" t="s">
        <v>32</v>
      </c>
      <c r="H83" s="42" t="s">
        <v>71</v>
      </c>
      <c r="I83" s="398" t="s">
        <v>34</v>
      </c>
      <c r="J83" s="398" t="s">
        <v>34</v>
      </c>
      <c r="K83" s="70">
        <f>L83-8</f>
        <v>43189</v>
      </c>
      <c r="L83" s="70">
        <f>M83-14</f>
        <v>43197</v>
      </c>
      <c r="M83" s="70">
        <f>N83-3</f>
        <v>43211</v>
      </c>
      <c r="N83" s="70">
        <v>43214</v>
      </c>
      <c r="O83" s="70">
        <v>43223</v>
      </c>
      <c r="P83" s="70" t="s">
        <v>35</v>
      </c>
      <c r="Q83" s="70">
        <v>43409</v>
      </c>
      <c r="R83" s="70">
        <f t="shared" si="30"/>
        <v>43412</v>
      </c>
      <c r="S83" s="70">
        <v>43445</v>
      </c>
      <c r="T83" s="70">
        <v>43511</v>
      </c>
      <c r="U83" s="399" t="s">
        <v>35</v>
      </c>
      <c r="V83" s="399"/>
      <c r="W83" s="399"/>
      <c r="X83" s="399"/>
      <c r="Y83" s="399"/>
      <c r="Z83" s="399"/>
      <c r="AA83" s="399"/>
      <c r="AB83" s="399"/>
      <c r="AC83" s="400"/>
    </row>
    <row r="84" spans="1:29" s="24" customFormat="1" ht="34.5" customHeight="1" thickBot="1">
      <c r="A84" s="402"/>
      <c r="B84" s="376"/>
      <c r="C84" s="405"/>
      <c r="D84" s="339"/>
      <c r="E84" s="340"/>
      <c r="F84" s="340"/>
      <c r="G84" s="339"/>
      <c r="H84" s="57" t="s">
        <v>72</v>
      </c>
      <c r="I84" s="340"/>
      <c r="J84" s="340"/>
      <c r="K84" s="76">
        <f>T83+3</f>
        <v>43514</v>
      </c>
      <c r="L84" s="76">
        <f t="shared" si="26"/>
        <v>43522</v>
      </c>
      <c r="M84" s="76">
        <f t="shared" si="27"/>
        <v>43536</v>
      </c>
      <c r="N84" s="76">
        <f t="shared" si="28"/>
        <v>43539</v>
      </c>
      <c r="O84" s="76">
        <f t="shared" si="29"/>
        <v>43569</v>
      </c>
      <c r="P84" s="76">
        <f>O84+16</f>
        <v>43585</v>
      </c>
      <c r="Q84" s="76">
        <f>P84+5</f>
        <v>43590</v>
      </c>
      <c r="R84" s="76">
        <f t="shared" si="30"/>
        <v>43593</v>
      </c>
      <c r="S84" s="339" t="s">
        <v>35</v>
      </c>
      <c r="T84" s="339"/>
      <c r="U84" s="76">
        <f>R84+7</f>
        <v>43600</v>
      </c>
      <c r="V84" s="76">
        <f>U84+14</f>
        <v>43614</v>
      </c>
      <c r="W84" s="76">
        <f>V84+3</f>
        <v>43617</v>
      </c>
      <c r="X84" s="76">
        <f>W84+3</f>
        <v>43620</v>
      </c>
      <c r="Y84" s="76">
        <f>X84+5</f>
        <v>43625</v>
      </c>
      <c r="Z84" s="57"/>
      <c r="AA84" s="76">
        <f>Y84+7</f>
        <v>43632</v>
      </c>
      <c r="AB84" s="76">
        <f>AA84+14</f>
        <v>43646</v>
      </c>
      <c r="AC84" s="77">
        <f>AB84+(12*30)</f>
        <v>44006</v>
      </c>
    </row>
    <row r="85" spans="1:29" s="18" customFormat="1" ht="39.75" customHeight="1" thickBot="1">
      <c r="A85" s="64"/>
      <c r="B85" s="394" t="s">
        <v>57</v>
      </c>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6"/>
    </row>
    <row r="86" spans="1:27" s="18" customFormat="1" ht="14.25" thickTop="1">
      <c r="A86" s="25"/>
      <c r="B86" s="133"/>
      <c r="D86" s="21"/>
      <c r="E86" s="3"/>
      <c r="F86" s="21"/>
      <c r="G86" s="21"/>
      <c r="H86" s="21"/>
      <c r="I86" s="7"/>
      <c r="J86" s="7"/>
      <c r="K86" s="21"/>
      <c r="L86" s="21"/>
      <c r="M86" s="21"/>
      <c r="N86" s="21"/>
      <c r="O86" s="21"/>
      <c r="P86" s="21"/>
      <c r="Q86" s="21"/>
      <c r="R86" s="21"/>
      <c r="S86" s="21"/>
      <c r="T86" s="21"/>
      <c r="U86" s="21"/>
      <c r="V86" s="21"/>
      <c r="W86" s="21"/>
      <c r="X86" s="21"/>
      <c r="Y86" s="21"/>
      <c r="Z86" s="21"/>
      <c r="AA86" s="21"/>
    </row>
    <row r="87" spans="1:27" s="18" customFormat="1" ht="6.75" customHeight="1">
      <c r="A87" s="25"/>
      <c r="B87" s="133"/>
      <c r="D87" s="21"/>
      <c r="E87" s="3"/>
      <c r="F87" s="21"/>
      <c r="G87" s="21"/>
      <c r="H87" s="21"/>
      <c r="I87" s="7"/>
      <c r="J87" s="7"/>
      <c r="K87" s="21"/>
      <c r="L87" s="21"/>
      <c r="M87" s="21"/>
      <c r="N87" s="21"/>
      <c r="O87" s="21"/>
      <c r="P87" s="21"/>
      <c r="Q87" s="21"/>
      <c r="R87" s="21"/>
      <c r="S87" s="21"/>
      <c r="T87" s="21"/>
      <c r="U87" s="21"/>
      <c r="V87" s="21"/>
      <c r="W87" s="21"/>
      <c r="X87" s="21"/>
      <c r="Y87" s="21"/>
      <c r="Z87" s="21"/>
      <c r="AA87" s="21"/>
    </row>
    <row r="88" spans="1:27" s="18" customFormat="1" ht="13.5">
      <c r="A88" s="25"/>
      <c r="B88" s="133"/>
      <c r="D88" s="21"/>
      <c r="E88" s="3"/>
      <c r="F88" s="21"/>
      <c r="G88" s="21"/>
      <c r="H88" s="21"/>
      <c r="I88" s="7"/>
      <c r="J88" s="7"/>
      <c r="K88" s="21"/>
      <c r="L88" s="21"/>
      <c r="M88" s="21"/>
      <c r="N88" s="21"/>
      <c r="O88" s="21"/>
      <c r="P88" s="21"/>
      <c r="Q88" s="21"/>
      <c r="R88" s="21"/>
      <c r="S88" s="21"/>
      <c r="T88" s="21"/>
      <c r="U88" s="21"/>
      <c r="V88" s="21"/>
      <c r="W88" s="21"/>
      <c r="X88" s="21"/>
      <c r="Y88" s="21"/>
      <c r="Z88" s="21"/>
      <c r="AA88" s="21"/>
    </row>
    <row r="89" spans="1:27" s="18" customFormat="1" ht="27.75" customHeight="1">
      <c r="A89" s="63"/>
      <c r="B89" s="130"/>
      <c r="C89" s="89"/>
      <c r="D89" s="397" t="s">
        <v>208</v>
      </c>
      <c r="E89" s="397"/>
      <c r="F89" s="397"/>
      <c r="G89" s="397"/>
      <c r="H89" s="397"/>
      <c r="I89" s="87"/>
      <c r="J89" s="20"/>
      <c r="K89" s="19"/>
      <c r="L89" s="19"/>
      <c r="M89" s="19"/>
      <c r="N89" s="21"/>
      <c r="O89" s="21"/>
      <c r="P89" s="21"/>
      <c r="Q89" s="19"/>
      <c r="R89" s="19"/>
      <c r="S89" s="19"/>
      <c r="T89" s="19"/>
      <c r="U89" s="19"/>
      <c r="V89" s="19"/>
      <c r="W89" s="19"/>
      <c r="X89" s="19"/>
      <c r="Y89" s="19"/>
      <c r="Z89" s="19"/>
      <c r="AA89" s="19"/>
    </row>
    <row r="90" ht="15.75" thickBot="1"/>
    <row r="91" spans="1:27" s="78" customFormat="1" ht="61.5" customHeight="1">
      <c r="A91" s="392" t="s">
        <v>3</v>
      </c>
      <c r="B91" s="362" t="s">
        <v>4</v>
      </c>
      <c r="C91" s="362" t="s">
        <v>5</v>
      </c>
      <c r="D91" s="362" t="s">
        <v>6</v>
      </c>
      <c r="E91" s="362" t="s">
        <v>7</v>
      </c>
      <c r="F91" s="362" t="s">
        <v>8</v>
      </c>
      <c r="G91" s="362" t="s">
        <v>9</v>
      </c>
      <c r="H91" s="362" t="s">
        <v>10</v>
      </c>
      <c r="I91" s="362" t="s">
        <v>11</v>
      </c>
      <c r="J91" s="362" t="s">
        <v>12</v>
      </c>
      <c r="K91" s="390" t="s">
        <v>129</v>
      </c>
      <c r="L91" s="362" t="s">
        <v>14</v>
      </c>
      <c r="M91" s="362"/>
      <c r="N91" s="362" t="s">
        <v>15</v>
      </c>
      <c r="O91" s="374" t="s">
        <v>16</v>
      </c>
      <c r="P91" s="375"/>
      <c r="Q91" s="362" t="s">
        <v>17</v>
      </c>
      <c r="R91" s="362" t="s">
        <v>18</v>
      </c>
      <c r="S91" s="362" t="s">
        <v>19</v>
      </c>
      <c r="T91" s="362"/>
      <c r="U91" s="362" t="s">
        <v>20</v>
      </c>
      <c r="V91" s="362" t="s">
        <v>21</v>
      </c>
      <c r="W91" s="362"/>
      <c r="X91" s="362"/>
      <c r="Y91" s="362" t="s">
        <v>22</v>
      </c>
      <c r="Z91" s="362" t="s">
        <v>23</v>
      </c>
      <c r="AA91" s="388"/>
    </row>
    <row r="92" spans="1:27" s="78" customFormat="1" ht="64.5" customHeight="1" thickBot="1">
      <c r="A92" s="393"/>
      <c r="B92" s="389"/>
      <c r="C92" s="373"/>
      <c r="D92" s="373"/>
      <c r="E92" s="389"/>
      <c r="F92" s="373"/>
      <c r="G92" s="373"/>
      <c r="H92" s="376"/>
      <c r="I92" s="373"/>
      <c r="J92" s="376"/>
      <c r="K92" s="391"/>
      <c r="L92" s="147" t="s">
        <v>24</v>
      </c>
      <c r="M92" s="147" t="s">
        <v>25</v>
      </c>
      <c r="N92" s="373"/>
      <c r="O92" s="146" t="s">
        <v>26</v>
      </c>
      <c r="P92" s="147" t="s">
        <v>27</v>
      </c>
      <c r="Q92" s="376"/>
      <c r="R92" s="376"/>
      <c r="S92" s="147" t="s">
        <v>24</v>
      </c>
      <c r="T92" s="147" t="s">
        <v>25</v>
      </c>
      <c r="U92" s="373"/>
      <c r="V92" s="148" t="s">
        <v>28</v>
      </c>
      <c r="W92" s="373" t="s">
        <v>4</v>
      </c>
      <c r="X92" s="389"/>
      <c r="Y92" s="376"/>
      <c r="Z92" s="148" t="s">
        <v>29</v>
      </c>
      <c r="AA92" s="149" t="s">
        <v>30</v>
      </c>
    </row>
    <row r="93" spans="1:27" s="35" customFormat="1" ht="66" customHeight="1">
      <c r="A93" s="120">
        <v>1</v>
      </c>
      <c r="B93" s="135" t="s">
        <v>206</v>
      </c>
      <c r="C93" s="269" t="s">
        <v>130</v>
      </c>
      <c r="D93" s="33" t="s">
        <v>131</v>
      </c>
      <c r="E93" s="33" t="s">
        <v>132</v>
      </c>
      <c r="F93" s="33" t="s">
        <v>31</v>
      </c>
      <c r="G93" s="33" t="s">
        <v>32</v>
      </c>
      <c r="H93" s="33" t="s">
        <v>33</v>
      </c>
      <c r="I93" s="60" t="s">
        <v>207</v>
      </c>
      <c r="J93" s="60" t="s">
        <v>207</v>
      </c>
      <c r="K93" s="142">
        <v>43481</v>
      </c>
      <c r="L93" s="142">
        <f>+K93+5</f>
        <v>43486</v>
      </c>
      <c r="M93" s="142">
        <f>+L93+2+15</f>
        <v>43503</v>
      </c>
      <c r="N93" s="142">
        <f>+M93+4</f>
        <v>43507</v>
      </c>
      <c r="O93" s="143">
        <f>+N93+60</f>
        <v>43567</v>
      </c>
      <c r="P93" s="143">
        <f>+O93</f>
        <v>43567</v>
      </c>
      <c r="Q93" s="142">
        <f>+P93+5</f>
        <v>43572</v>
      </c>
      <c r="R93" s="142">
        <f>+Q93+3</f>
        <v>43575</v>
      </c>
      <c r="S93" s="142">
        <f>+R93+5</f>
        <v>43580</v>
      </c>
      <c r="T93" s="142">
        <f>+S93+2+15</f>
        <v>43597</v>
      </c>
      <c r="U93" s="60" t="s">
        <v>35</v>
      </c>
      <c r="V93" s="142">
        <f aca="true" t="shared" si="31" ref="V93:V130">+T93+3</f>
        <v>43600</v>
      </c>
      <c r="W93" s="351">
        <f>+V93+5</f>
        <v>43605</v>
      </c>
      <c r="X93" s="352"/>
      <c r="Y93" s="142">
        <f aca="true" t="shared" si="32" ref="Y93:Y130">+W93+7</f>
        <v>43612</v>
      </c>
      <c r="Z93" s="142">
        <f>+Y93+15</f>
        <v>43627</v>
      </c>
      <c r="AA93" s="144">
        <f>+Z93+30+12*3-90</f>
        <v>43603</v>
      </c>
    </row>
    <row r="94" spans="1:27" s="35" customFormat="1" ht="135.75" customHeight="1">
      <c r="A94" s="120">
        <v>2</v>
      </c>
      <c r="B94" s="135" t="s">
        <v>206</v>
      </c>
      <c r="C94" s="269" t="s">
        <v>221</v>
      </c>
      <c r="D94" s="33" t="s">
        <v>123</v>
      </c>
      <c r="E94" s="33" t="s">
        <v>132</v>
      </c>
      <c r="F94" s="33" t="s">
        <v>31</v>
      </c>
      <c r="G94" s="33" t="s">
        <v>32</v>
      </c>
      <c r="H94" s="33" t="s">
        <v>33</v>
      </c>
      <c r="I94" s="60" t="s">
        <v>207</v>
      </c>
      <c r="J94" s="60" t="s">
        <v>207</v>
      </c>
      <c r="K94" s="142">
        <v>43481</v>
      </c>
      <c r="L94" s="142">
        <f>+K94+5</f>
        <v>43486</v>
      </c>
      <c r="M94" s="142">
        <f>+L94+2+15</f>
        <v>43503</v>
      </c>
      <c r="N94" s="142">
        <f>+M94+4</f>
        <v>43507</v>
      </c>
      <c r="O94" s="143">
        <v>43600</v>
      </c>
      <c r="P94" s="143">
        <f>+O94</f>
        <v>43600</v>
      </c>
      <c r="Q94" s="142">
        <f>+P94+15</f>
        <v>43615</v>
      </c>
      <c r="R94" s="142">
        <v>43671</v>
      </c>
      <c r="S94" s="142">
        <v>43685</v>
      </c>
      <c r="T94" s="142">
        <v>43784</v>
      </c>
      <c r="U94" s="60" t="s">
        <v>35</v>
      </c>
      <c r="V94" s="142">
        <f t="shared" si="31"/>
        <v>43787</v>
      </c>
      <c r="W94" s="351">
        <f>+V94+5</f>
        <v>43792</v>
      </c>
      <c r="X94" s="352"/>
      <c r="Y94" s="142">
        <f t="shared" si="32"/>
        <v>43799</v>
      </c>
      <c r="Z94" s="142">
        <f>+Y94+15</f>
        <v>43814</v>
      </c>
      <c r="AA94" s="144"/>
    </row>
    <row r="95" spans="1:27" s="35" customFormat="1" ht="61.5" customHeight="1">
      <c r="A95" s="120">
        <v>3</v>
      </c>
      <c r="B95" s="135" t="s">
        <v>206</v>
      </c>
      <c r="C95" s="52" t="s">
        <v>133</v>
      </c>
      <c r="D95" s="33" t="s">
        <v>123</v>
      </c>
      <c r="E95" s="33" t="s">
        <v>132</v>
      </c>
      <c r="F95" s="33" t="s">
        <v>31</v>
      </c>
      <c r="G95" s="33" t="s">
        <v>32</v>
      </c>
      <c r="H95" s="33" t="s">
        <v>33</v>
      </c>
      <c r="I95" s="60" t="s">
        <v>207</v>
      </c>
      <c r="J95" s="60" t="s">
        <v>207</v>
      </c>
      <c r="K95" s="142">
        <v>43510</v>
      </c>
      <c r="L95" s="142">
        <f>+K95+5</f>
        <v>43515</v>
      </c>
      <c r="M95" s="142">
        <f>+L95+2+15</f>
        <v>43532</v>
      </c>
      <c r="N95" s="142">
        <f>+M95+4</f>
        <v>43536</v>
      </c>
      <c r="O95" s="143">
        <f>+N95+60</f>
        <v>43596</v>
      </c>
      <c r="P95" s="143">
        <f>+O95</f>
        <v>43596</v>
      </c>
      <c r="Q95" s="142">
        <f>+P95+5</f>
        <v>43601</v>
      </c>
      <c r="R95" s="142">
        <f>+Q95+3</f>
        <v>43604</v>
      </c>
      <c r="S95" s="142">
        <f>+R95+5</f>
        <v>43609</v>
      </c>
      <c r="T95" s="142">
        <f>+S95+2+15</f>
        <v>43626</v>
      </c>
      <c r="U95" s="60" t="s">
        <v>35</v>
      </c>
      <c r="V95" s="142">
        <f t="shared" si="31"/>
        <v>43629</v>
      </c>
      <c r="W95" s="351">
        <f>+V95+5</f>
        <v>43634</v>
      </c>
      <c r="X95" s="352"/>
      <c r="Y95" s="142">
        <f t="shared" si="32"/>
        <v>43641</v>
      </c>
      <c r="Z95" s="142">
        <f>+Y95+15</f>
        <v>43656</v>
      </c>
      <c r="AA95" s="144"/>
    </row>
    <row r="96" spans="1:27" s="35" customFormat="1" ht="75" customHeight="1">
      <c r="A96" s="120">
        <v>4</v>
      </c>
      <c r="B96" s="135" t="s">
        <v>206</v>
      </c>
      <c r="C96" s="52" t="s">
        <v>134</v>
      </c>
      <c r="D96" s="33" t="s">
        <v>123</v>
      </c>
      <c r="E96" s="33" t="s">
        <v>132</v>
      </c>
      <c r="F96" s="33" t="s">
        <v>31</v>
      </c>
      <c r="G96" s="33" t="s">
        <v>32</v>
      </c>
      <c r="H96" s="33" t="s">
        <v>36</v>
      </c>
      <c r="I96" s="60" t="s">
        <v>207</v>
      </c>
      <c r="J96" s="60" t="s">
        <v>207</v>
      </c>
      <c r="K96" s="142">
        <v>43521</v>
      </c>
      <c r="L96" s="142">
        <f>+K96+5</f>
        <v>43526</v>
      </c>
      <c r="M96" s="142">
        <f>+L96+2+15</f>
        <v>43543</v>
      </c>
      <c r="N96" s="142">
        <f>+M96+4</f>
        <v>43547</v>
      </c>
      <c r="O96" s="143">
        <f>+N96+60</f>
        <v>43607</v>
      </c>
      <c r="P96" s="143">
        <f>+O96</f>
        <v>43607</v>
      </c>
      <c r="Q96" s="142">
        <f>+P96+5</f>
        <v>43612</v>
      </c>
      <c r="R96" s="142">
        <f>+Q96+3</f>
        <v>43615</v>
      </c>
      <c r="S96" s="142">
        <f>+R96+5</f>
        <v>43620</v>
      </c>
      <c r="T96" s="142">
        <f>+S96+2+15</f>
        <v>43637</v>
      </c>
      <c r="U96" s="60" t="s">
        <v>35</v>
      </c>
      <c r="V96" s="142">
        <f t="shared" si="31"/>
        <v>43640</v>
      </c>
      <c r="W96" s="351">
        <f>+V96+5</f>
        <v>43645</v>
      </c>
      <c r="X96" s="352"/>
      <c r="Y96" s="142">
        <f t="shared" si="32"/>
        <v>43652</v>
      </c>
      <c r="Z96" s="142">
        <f>+Y96+15</f>
        <v>43667</v>
      </c>
      <c r="AA96" s="144"/>
    </row>
    <row r="97" spans="1:27" s="35" customFormat="1" ht="54" customHeight="1">
      <c r="A97" s="120">
        <v>5</v>
      </c>
      <c r="B97" s="135" t="s">
        <v>206</v>
      </c>
      <c r="C97" s="269" t="s">
        <v>135</v>
      </c>
      <c r="D97" s="33" t="s">
        <v>131</v>
      </c>
      <c r="E97" s="33" t="s">
        <v>136</v>
      </c>
      <c r="F97" s="33" t="s">
        <v>137</v>
      </c>
      <c r="G97" s="33" t="s">
        <v>32</v>
      </c>
      <c r="H97" s="33" t="s">
        <v>33</v>
      </c>
      <c r="I97" s="60" t="s">
        <v>207</v>
      </c>
      <c r="J97" s="60" t="s">
        <v>207</v>
      </c>
      <c r="K97" s="142">
        <v>43482</v>
      </c>
      <c r="L97" s="142">
        <f>+K97+5</f>
        <v>43487</v>
      </c>
      <c r="M97" s="142">
        <f>+L97+2+15</f>
        <v>43504</v>
      </c>
      <c r="N97" s="142">
        <f>+M97+4</f>
        <v>43508</v>
      </c>
      <c r="O97" s="300">
        <v>43580</v>
      </c>
      <c r="P97" s="300">
        <f>+O97</f>
        <v>43580</v>
      </c>
      <c r="Q97" s="301">
        <v>43636</v>
      </c>
      <c r="R97" s="301">
        <v>43677</v>
      </c>
      <c r="S97" s="301">
        <f>+R97+5</f>
        <v>43682</v>
      </c>
      <c r="T97" s="301">
        <f>+S97+2+15</f>
        <v>43699</v>
      </c>
      <c r="U97" s="60" t="s">
        <v>35</v>
      </c>
      <c r="V97" s="142">
        <f t="shared" si="31"/>
        <v>43702</v>
      </c>
      <c r="W97" s="384">
        <f>+V97+5</f>
        <v>43707</v>
      </c>
      <c r="X97" s="385"/>
      <c r="Y97" s="142">
        <f t="shared" si="32"/>
        <v>43714</v>
      </c>
      <c r="Z97" s="142">
        <f>+Y97+15</f>
        <v>43729</v>
      </c>
      <c r="AA97" s="144"/>
    </row>
    <row r="98" spans="1:27" s="35" customFormat="1" ht="72.75" customHeight="1">
      <c r="A98" s="120">
        <v>6</v>
      </c>
      <c r="B98" s="135" t="s">
        <v>206</v>
      </c>
      <c r="C98" s="269" t="s">
        <v>138</v>
      </c>
      <c r="D98" s="33" t="s">
        <v>123</v>
      </c>
      <c r="E98" s="33" t="s">
        <v>136</v>
      </c>
      <c r="F98" s="33" t="s">
        <v>137</v>
      </c>
      <c r="G98" s="33" t="s">
        <v>32</v>
      </c>
      <c r="H98" s="33" t="s">
        <v>33</v>
      </c>
      <c r="I98" s="60" t="s">
        <v>207</v>
      </c>
      <c r="J98" s="60" t="s">
        <v>207</v>
      </c>
      <c r="K98" s="142">
        <v>43496</v>
      </c>
      <c r="L98" s="142">
        <f aca="true" t="shared" si="33" ref="L98:L127">+K98+5</f>
        <v>43501</v>
      </c>
      <c r="M98" s="142">
        <f aca="true" t="shared" si="34" ref="M98:M127">+L98+2+15</f>
        <v>43518</v>
      </c>
      <c r="N98" s="142">
        <f aca="true" t="shared" si="35" ref="N98:N127">+M98+4</f>
        <v>43522</v>
      </c>
      <c r="O98" s="143">
        <f>+N98+45</f>
        <v>43567</v>
      </c>
      <c r="P98" s="313">
        <f>+O98+210</f>
        <v>43777</v>
      </c>
      <c r="Q98" s="314">
        <f aca="true" t="shared" si="36" ref="Q98:Q127">+P98+5</f>
        <v>43782</v>
      </c>
      <c r="R98" s="142">
        <v>43610</v>
      </c>
      <c r="S98" s="142">
        <f aca="true" t="shared" si="37" ref="S98:S127">+R98+5</f>
        <v>43615</v>
      </c>
      <c r="T98" s="142">
        <f aca="true" t="shared" si="38" ref="T98:T130">+S98+2+15</f>
        <v>43632</v>
      </c>
      <c r="U98" s="60" t="s">
        <v>35</v>
      </c>
      <c r="V98" s="142">
        <f t="shared" si="31"/>
        <v>43635</v>
      </c>
      <c r="W98" s="351">
        <f aca="true" t="shared" si="39" ref="W98:W130">+V98+5</f>
        <v>43640</v>
      </c>
      <c r="X98" s="352"/>
      <c r="Y98" s="142">
        <f t="shared" si="32"/>
        <v>43647</v>
      </c>
      <c r="Z98" s="142">
        <f aca="true" t="shared" si="40" ref="Z98:Z130">+Y98+15</f>
        <v>43662</v>
      </c>
      <c r="AA98" s="144"/>
    </row>
    <row r="99" spans="1:27" s="35" customFormat="1" ht="61.5" customHeight="1">
      <c r="A99" s="120">
        <v>7</v>
      </c>
      <c r="B99" s="135" t="s">
        <v>206</v>
      </c>
      <c r="C99" s="52" t="s">
        <v>139</v>
      </c>
      <c r="D99" s="33" t="s">
        <v>131</v>
      </c>
      <c r="E99" s="33" t="s">
        <v>136</v>
      </c>
      <c r="F99" s="33" t="s">
        <v>137</v>
      </c>
      <c r="G99" s="33"/>
      <c r="H99" s="33" t="s">
        <v>140</v>
      </c>
      <c r="I99" s="60" t="s">
        <v>207</v>
      </c>
      <c r="J99" s="60" t="s">
        <v>207</v>
      </c>
      <c r="K99" s="142">
        <v>43571</v>
      </c>
      <c r="L99" s="142">
        <f t="shared" si="33"/>
        <v>43576</v>
      </c>
      <c r="M99" s="142">
        <f t="shared" si="34"/>
        <v>43593</v>
      </c>
      <c r="N99" s="142">
        <f t="shared" si="35"/>
        <v>43597</v>
      </c>
      <c r="O99" s="143">
        <f aca="true" t="shared" si="41" ref="O99:O119">+N99+30</f>
        <v>43627</v>
      </c>
      <c r="P99" s="143">
        <f aca="true" t="shared" si="42" ref="P99:P119">+O99+37</f>
        <v>43664</v>
      </c>
      <c r="Q99" s="142">
        <f t="shared" si="36"/>
        <v>43669</v>
      </c>
      <c r="R99" s="142">
        <f aca="true" t="shared" si="43" ref="R99:R127">+Q99+3</f>
        <v>43672</v>
      </c>
      <c r="S99" s="142">
        <f t="shared" si="37"/>
        <v>43677</v>
      </c>
      <c r="T99" s="142">
        <f t="shared" si="38"/>
        <v>43694</v>
      </c>
      <c r="U99" s="60" t="s">
        <v>35</v>
      </c>
      <c r="V99" s="142">
        <f t="shared" si="31"/>
        <v>43697</v>
      </c>
      <c r="W99" s="351">
        <f t="shared" si="39"/>
        <v>43702</v>
      </c>
      <c r="X99" s="352"/>
      <c r="Y99" s="142">
        <f t="shared" si="32"/>
        <v>43709</v>
      </c>
      <c r="Z99" s="142">
        <f t="shared" si="40"/>
        <v>43724</v>
      </c>
      <c r="AA99" s="144"/>
    </row>
    <row r="100" spans="1:27" s="35" customFormat="1" ht="59.25" customHeight="1">
      <c r="A100" s="120">
        <v>8</v>
      </c>
      <c r="B100" s="135" t="s">
        <v>206</v>
      </c>
      <c r="C100" s="269" t="s">
        <v>141</v>
      </c>
      <c r="D100" s="33" t="s">
        <v>142</v>
      </c>
      <c r="E100" s="33" t="s">
        <v>143</v>
      </c>
      <c r="F100" s="33" t="s">
        <v>137</v>
      </c>
      <c r="G100" s="33" t="s">
        <v>32</v>
      </c>
      <c r="H100" s="33" t="s">
        <v>140</v>
      </c>
      <c r="I100" s="60" t="s">
        <v>207</v>
      </c>
      <c r="J100" s="60" t="s">
        <v>207</v>
      </c>
      <c r="K100" s="142">
        <v>43439</v>
      </c>
      <c r="L100" s="142">
        <f t="shared" si="33"/>
        <v>43444</v>
      </c>
      <c r="M100" s="142">
        <f t="shared" si="34"/>
        <v>43461</v>
      </c>
      <c r="N100" s="142">
        <f t="shared" si="35"/>
        <v>43465</v>
      </c>
      <c r="O100" s="143">
        <f t="shared" si="41"/>
        <v>43495</v>
      </c>
      <c r="P100" s="143">
        <f t="shared" si="42"/>
        <v>43532</v>
      </c>
      <c r="Q100" s="142">
        <f t="shared" si="36"/>
        <v>43537</v>
      </c>
      <c r="R100" s="142">
        <f t="shared" si="43"/>
        <v>43540</v>
      </c>
      <c r="S100" s="142">
        <f t="shared" si="37"/>
        <v>43545</v>
      </c>
      <c r="T100" s="142">
        <f t="shared" si="38"/>
        <v>43562</v>
      </c>
      <c r="U100" s="60" t="s">
        <v>35</v>
      </c>
      <c r="V100" s="142">
        <f t="shared" si="31"/>
        <v>43565</v>
      </c>
      <c r="W100" s="351">
        <f t="shared" si="39"/>
        <v>43570</v>
      </c>
      <c r="X100" s="352"/>
      <c r="Y100" s="142">
        <f t="shared" si="32"/>
        <v>43577</v>
      </c>
      <c r="Z100" s="142">
        <f t="shared" si="40"/>
        <v>43592</v>
      </c>
      <c r="AA100" s="144"/>
    </row>
    <row r="101" spans="1:27" s="35" customFormat="1" ht="67.5" customHeight="1">
      <c r="A101" s="124">
        <v>9</v>
      </c>
      <c r="B101" s="135" t="s">
        <v>206</v>
      </c>
      <c r="C101" s="52" t="s">
        <v>144</v>
      </c>
      <c r="D101" s="33" t="s">
        <v>142</v>
      </c>
      <c r="E101" s="33" t="s">
        <v>143</v>
      </c>
      <c r="F101" s="33" t="s">
        <v>137</v>
      </c>
      <c r="G101" s="33" t="s">
        <v>32</v>
      </c>
      <c r="H101" s="33" t="s">
        <v>140</v>
      </c>
      <c r="I101" s="60" t="s">
        <v>207</v>
      </c>
      <c r="J101" s="60" t="s">
        <v>207</v>
      </c>
      <c r="K101" s="142">
        <v>43439</v>
      </c>
      <c r="L101" s="142">
        <f t="shared" si="33"/>
        <v>43444</v>
      </c>
      <c r="M101" s="142">
        <f t="shared" si="34"/>
        <v>43461</v>
      </c>
      <c r="N101" s="142">
        <f t="shared" si="35"/>
        <v>43465</v>
      </c>
      <c r="O101" s="143">
        <f t="shared" si="41"/>
        <v>43495</v>
      </c>
      <c r="P101" s="143">
        <f t="shared" si="42"/>
        <v>43532</v>
      </c>
      <c r="Q101" s="142">
        <f t="shared" si="36"/>
        <v>43537</v>
      </c>
      <c r="R101" s="142">
        <f t="shared" si="43"/>
        <v>43540</v>
      </c>
      <c r="S101" s="142">
        <f t="shared" si="37"/>
        <v>43545</v>
      </c>
      <c r="T101" s="142">
        <f t="shared" si="38"/>
        <v>43562</v>
      </c>
      <c r="U101" s="60" t="s">
        <v>35</v>
      </c>
      <c r="V101" s="142">
        <f t="shared" si="31"/>
        <v>43565</v>
      </c>
      <c r="W101" s="351">
        <f t="shared" si="39"/>
        <v>43570</v>
      </c>
      <c r="X101" s="352"/>
      <c r="Y101" s="142">
        <f t="shared" si="32"/>
        <v>43577</v>
      </c>
      <c r="Z101" s="142">
        <f t="shared" si="40"/>
        <v>43592</v>
      </c>
      <c r="AA101" s="144"/>
    </row>
    <row r="102" spans="1:27" s="35" customFormat="1" ht="60.75" customHeight="1">
      <c r="A102" s="124">
        <v>10</v>
      </c>
      <c r="B102" s="135" t="s">
        <v>206</v>
      </c>
      <c r="C102" s="52" t="s">
        <v>318</v>
      </c>
      <c r="D102" s="33" t="s">
        <v>142</v>
      </c>
      <c r="E102" s="33" t="s">
        <v>143</v>
      </c>
      <c r="F102" s="33" t="s">
        <v>137</v>
      </c>
      <c r="G102" s="33" t="s">
        <v>32</v>
      </c>
      <c r="H102" s="33" t="s">
        <v>140</v>
      </c>
      <c r="I102" s="60" t="s">
        <v>207</v>
      </c>
      <c r="J102" s="60" t="s">
        <v>207</v>
      </c>
      <c r="K102" s="142">
        <v>43481</v>
      </c>
      <c r="L102" s="142">
        <f t="shared" si="33"/>
        <v>43486</v>
      </c>
      <c r="M102" s="142">
        <f t="shared" si="34"/>
        <v>43503</v>
      </c>
      <c r="N102" s="142">
        <f t="shared" si="35"/>
        <v>43507</v>
      </c>
      <c r="O102" s="143">
        <f t="shared" si="41"/>
        <v>43537</v>
      </c>
      <c r="P102" s="143">
        <f t="shared" si="42"/>
        <v>43574</v>
      </c>
      <c r="Q102" s="142">
        <f t="shared" si="36"/>
        <v>43579</v>
      </c>
      <c r="R102" s="142">
        <f t="shared" si="43"/>
        <v>43582</v>
      </c>
      <c r="S102" s="142">
        <f t="shared" si="37"/>
        <v>43587</v>
      </c>
      <c r="T102" s="142">
        <f t="shared" si="38"/>
        <v>43604</v>
      </c>
      <c r="U102" s="60" t="s">
        <v>35</v>
      </c>
      <c r="V102" s="142">
        <f t="shared" si="31"/>
        <v>43607</v>
      </c>
      <c r="W102" s="351">
        <f t="shared" si="39"/>
        <v>43612</v>
      </c>
      <c r="X102" s="352"/>
      <c r="Y102" s="142">
        <f t="shared" si="32"/>
        <v>43619</v>
      </c>
      <c r="Z102" s="142">
        <f t="shared" si="40"/>
        <v>43634</v>
      </c>
      <c r="AA102" s="144"/>
    </row>
    <row r="103" spans="1:27" s="35" customFormat="1" ht="64.5" customHeight="1">
      <c r="A103" s="120">
        <v>11</v>
      </c>
      <c r="B103" s="135" t="s">
        <v>206</v>
      </c>
      <c r="C103" s="52" t="s">
        <v>145</v>
      </c>
      <c r="D103" s="33" t="s">
        <v>142</v>
      </c>
      <c r="E103" s="33" t="s">
        <v>143</v>
      </c>
      <c r="F103" s="33" t="s">
        <v>137</v>
      </c>
      <c r="G103" s="33" t="s">
        <v>32</v>
      </c>
      <c r="H103" s="33" t="s">
        <v>140</v>
      </c>
      <c r="I103" s="60" t="s">
        <v>207</v>
      </c>
      <c r="J103" s="60" t="s">
        <v>207</v>
      </c>
      <c r="K103" s="142">
        <v>43496</v>
      </c>
      <c r="L103" s="142">
        <f t="shared" si="33"/>
        <v>43501</v>
      </c>
      <c r="M103" s="142">
        <f t="shared" si="34"/>
        <v>43518</v>
      </c>
      <c r="N103" s="142">
        <f t="shared" si="35"/>
        <v>43522</v>
      </c>
      <c r="O103" s="143">
        <f>+N103+30</f>
        <v>43552</v>
      </c>
      <c r="P103" s="143">
        <f t="shared" si="42"/>
        <v>43589</v>
      </c>
      <c r="Q103" s="142">
        <f>+P103+4</f>
        <v>43593</v>
      </c>
      <c r="R103" s="142">
        <f>+Q103+1</f>
        <v>43594</v>
      </c>
      <c r="S103" s="142">
        <f>+R103+8</f>
        <v>43602</v>
      </c>
      <c r="T103" s="142">
        <f t="shared" si="38"/>
        <v>43619</v>
      </c>
      <c r="U103" s="60" t="s">
        <v>35</v>
      </c>
      <c r="V103" s="142">
        <f t="shared" si="31"/>
        <v>43622</v>
      </c>
      <c r="W103" s="351">
        <f t="shared" si="39"/>
        <v>43627</v>
      </c>
      <c r="X103" s="352"/>
      <c r="Y103" s="142">
        <f t="shared" si="32"/>
        <v>43634</v>
      </c>
      <c r="Z103" s="142">
        <f t="shared" si="40"/>
        <v>43649</v>
      </c>
      <c r="AA103" s="144"/>
    </row>
    <row r="104" spans="1:27" s="35" customFormat="1" ht="57.75" customHeight="1" thickBot="1">
      <c r="A104" s="151">
        <v>12</v>
      </c>
      <c r="B104" s="146" t="s">
        <v>206</v>
      </c>
      <c r="C104" s="255" t="s">
        <v>146</v>
      </c>
      <c r="D104" s="108" t="s">
        <v>142</v>
      </c>
      <c r="E104" s="108" t="s">
        <v>143</v>
      </c>
      <c r="F104" s="108" t="s">
        <v>137</v>
      </c>
      <c r="G104" s="108" t="s">
        <v>32</v>
      </c>
      <c r="H104" s="108" t="s">
        <v>140</v>
      </c>
      <c r="I104" s="75" t="s">
        <v>207</v>
      </c>
      <c r="J104" s="75" t="s">
        <v>207</v>
      </c>
      <c r="K104" s="152">
        <v>43479</v>
      </c>
      <c r="L104" s="152">
        <f t="shared" si="33"/>
        <v>43484</v>
      </c>
      <c r="M104" s="152">
        <f t="shared" si="34"/>
        <v>43501</v>
      </c>
      <c r="N104" s="152">
        <f t="shared" si="35"/>
        <v>43505</v>
      </c>
      <c r="O104" s="302">
        <v>43446</v>
      </c>
      <c r="P104" s="302">
        <f t="shared" si="42"/>
        <v>43483</v>
      </c>
      <c r="Q104" s="303">
        <f>+P104+5</f>
        <v>43488</v>
      </c>
      <c r="R104" s="303">
        <v>43511</v>
      </c>
      <c r="S104" s="303">
        <f>+R104+5</f>
        <v>43516</v>
      </c>
      <c r="T104" s="152">
        <v>43784</v>
      </c>
      <c r="U104" s="75" t="s">
        <v>35</v>
      </c>
      <c r="V104" s="152">
        <f>+T104+3</f>
        <v>43787</v>
      </c>
      <c r="W104" s="386">
        <f>+V104+5</f>
        <v>43792</v>
      </c>
      <c r="X104" s="387"/>
      <c r="Y104" s="152">
        <f>+W104+7</f>
        <v>43799</v>
      </c>
      <c r="Z104" s="152">
        <f t="shared" si="40"/>
        <v>43814</v>
      </c>
      <c r="AA104" s="153"/>
    </row>
    <row r="105" spans="1:27" s="35" customFormat="1" ht="53.25" customHeight="1">
      <c r="A105" s="120">
        <v>13</v>
      </c>
      <c r="B105" s="135" t="s">
        <v>206</v>
      </c>
      <c r="C105" s="52" t="s">
        <v>147</v>
      </c>
      <c r="D105" s="33" t="s">
        <v>142</v>
      </c>
      <c r="E105" s="33" t="s">
        <v>143</v>
      </c>
      <c r="F105" s="33" t="s">
        <v>137</v>
      </c>
      <c r="G105" s="33" t="s">
        <v>32</v>
      </c>
      <c r="H105" s="33" t="s">
        <v>140</v>
      </c>
      <c r="I105" s="60" t="s">
        <v>207</v>
      </c>
      <c r="J105" s="60" t="s">
        <v>207</v>
      </c>
      <c r="K105" s="142">
        <v>43504</v>
      </c>
      <c r="L105" s="142">
        <f t="shared" si="33"/>
        <v>43509</v>
      </c>
      <c r="M105" s="142">
        <f t="shared" si="34"/>
        <v>43526</v>
      </c>
      <c r="N105" s="142">
        <f t="shared" si="35"/>
        <v>43530</v>
      </c>
      <c r="O105" s="143">
        <f>+N105+30</f>
        <v>43560</v>
      </c>
      <c r="P105" s="143">
        <f t="shared" si="42"/>
        <v>43597</v>
      </c>
      <c r="Q105" s="142">
        <f>+P105+5</f>
        <v>43602</v>
      </c>
      <c r="R105" s="142">
        <f>+Q105+3</f>
        <v>43605</v>
      </c>
      <c r="S105" s="142">
        <f>+R105+5</f>
        <v>43610</v>
      </c>
      <c r="T105" s="142">
        <f>+S105+2+15</f>
        <v>43627</v>
      </c>
      <c r="U105" s="60" t="s">
        <v>35</v>
      </c>
      <c r="V105" s="142">
        <f>+T105+3</f>
        <v>43630</v>
      </c>
      <c r="W105" s="351">
        <f>+V105+5</f>
        <v>43635</v>
      </c>
      <c r="X105" s="352"/>
      <c r="Y105" s="142">
        <f>+W105+7</f>
        <v>43642</v>
      </c>
      <c r="Z105" s="142">
        <f t="shared" si="40"/>
        <v>43657</v>
      </c>
      <c r="AA105" s="144"/>
    </row>
    <row r="106" spans="1:27" s="35" customFormat="1" ht="78.75" customHeight="1">
      <c r="A106" s="120">
        <v>14</v>
      </c>
      <c r="B106" s="135" t="s">
        <v>206</v>
      </c>
      <c r="C106" s="52" t="s">
        <v>148</v>
      </c>
      <c r="D106" s="33" t="s">
        <v>123</v>
      </c>
      <c r="E106" s="33" t="s">
        <v>136</v>
      </c>
      <c r="F106" s="33" t="s">
        <v>137</v>
      </c>
      <c r="G106" s="33" t="s">
        <v>32</v>
      </c>
      <c r="H106" s="33" t="s">
        <v>140</v>
      </c>
      <c r="I106" s="60" t="s">
        <v>207</v>
      </c>
      <c r="J106" s="60" t="s">
        <v>207</v>
      </c>
      <c r="K106" s="142">
        <v>43560</v>
      </c>
      <c r="L106" s="142">
        <f t="shared" si="33"/>
        <v>43565</v>
      </c>
      <c r="M106" s="142">
        <f t="shared" si="34"/>
        <v>43582</v>
      </c>
      <c r="N106" s="142">
        <f t="shared" si="35"/>
        <v>43586</v>
      </c>
      <c r="O106" s="143">
        <f t="shared" si="41"/>
        <v>43616</v>
      </c>
      <c r="P106" s="143">
        <f t="shared" si="42"/>
        <v>43653</v>
      </c>
      <c r="Q106" s="142">
        <f t="shared" si="36"/>
        <v>43658</v>
      </c>
      <c r="R106" s="142">
        <f t="shared" si="43"/>
        <v>43661</v>
      </c>
      <c r="S106" s="142">
        <f t="shared" si="37"/>
        <v>43666</v>
      </c>
      <c r="T106" s="142">
        <f t="shared" si="38"/>
        <v>43683</v>
      </c>
      <c r="U106" s="60" t="s">
        <v>35</v>
      </c>
      <c r="V106" s="142">
        <f t="shared" si="31"/>
        <v>43686</v>
      </c>
      <c r="W106" s="351">
        <f t="shared" si="39"/>
        <v>43691</v>
      </c>
      <c r="X106" s="352"/>
      <c r="Y106" s="142">
        <f t="shared" si="32"/>
        <v>43698</v>
      </c>
      <c r="Z106" s="142">
        <f t="shared" si="40"/>
        <v>43713</v>
      </c>
      <c r="AA106" s="144"/>
    </row>
    <row r="107" spans="1:27" s="35" customFormat="1" ht="54" customHeight="1">
      <c r="A107" s="120">
        <v>15</v>
      </c>
      <c r="B107" s="135" t="s">
        <v>206</v>
      </c>
      <c r="C107" s="52" t="s">
        <v>149</v>
      </c>
      <c r="D107" s="33" t="s">
        <v>123</v>
      </c>
      <c r="E107" s="33" t="s">
        <v>143</v>
      </c>
      <c r="F107" s="33" t="s">
        <v>137</v>
      </c>
      <c r="G107" s="33" t="s">
        <v>32</v>
      </c>
      <c r="H107" s="33" t="s">
        <v>140</v>
      </c>
      <c r="I107" s="60" t="s">
        <v>207</v>
      </c>
      <c r="J107" s="60" t="s">
        <v>207</v>
      </c>
      <c r="K107" s="142">
        <v>43560</v>
      </c>
      <c r="L107" s="142">
        <f t="shared" si="33"/>
        <v>43565</v>
      </c>
      <c r="M107" s="142">
        <f t="shared" si="34"/>
        <v>43582</v>
      </c>
      <c r="N107" s="142">
        <f t="shared" si="35"/>
        <v>43586</v>
      </c>
      <c r="O107" s="143">
        <f t="shared" si="41"/>
        <v>43616</v>
      </c>
      <c r="P107" s="143">
        <f t="shared" si="42"/>
        <v>43653</v>
      </c>
      <c r="Q107" s="142">
        <f t="shared" si="36"/>
        <v>43658</v>
      </c>
      <c r="R107" s="142">
        <f t="shared" si="43"/>
        <v>43661</v>
      </c>
      <c r="S107" s="142">
        <f t="shared" si="37"/>
        <v>43666</v>
      </c>
      <c r="T107" s="142">
        <f t="shared" si="38"/>
        <v>43683</v>
      </c>
      <c r="U107" s="60" t="s">
        <v>35</v>
      </c>
      <c r="V107" s="142">
        <f t="shared" si="31"/>
        <v>43686</v>
      </c>
      <c r="W107" s="351">
        <f t="shared" si="39"/>
        <v>43691</v>
      </c>
      <c r="X107" s="352"/>
      <c r="Y107" s="142">
        <f t="shared" si="32"/>
        <v>43698</v>
      </c>
      <c r="Z107" s="142">
        <f t="shared" si="40"/>
        <v>43713</v>
      </c>
      <c r="AA107" s="144"/>
    </row>
    <row r="108" spans="1:27" s="35" customFormat="1" ht="55.5" customHeight="1">
      <c r="A108" s="120">
        <v>16</v>
      </c>
      <c r="B108" s="135" t="s">
        <v>206</v>
      </c>
      <c r="C108" s="52" t="s">
        <v>150</v>
      </c>
      <c r="D108" s="33" t="s">
        <v>142</v>
      </c>
      <c r="E108" s="33" t="s">
        <v>143</v>
      </c>
      <c r="F108" s="33" t="s">
        <v>137</v>
      </c>
      <c r="G108" s="33" t="s">
        <v>32</v>
      </c>
      <c r="H108" s="33" t="s">
        <v>140</v>
      </c>
      <c r="I108" s="60" t="s">
        <v>207</v>
      </c>
      <c r="J108" s="60" t="s">
        <v>207</v>
      </c>
      <c r="K108" s="142">
        <v>43569</v>
      </c>
      <c r="L108" s="142">
        <f t="shared" si="33"/>
        <v>43574</v>
      </c>
      <c r="M108" s="142">
        <f t="shared" si="34"/>
        <v>43591</v>
      </c>
      <c r="N108" s="142">
        <f t="shared" si="35"/>
        <v>43595</v>
      </c>
      <c r="O108" s="143">
        <f t="shared" si="41"/>
        <v>43625</v>
      </c>
      <c r="P108" s="143">
        <f t="shared" si="42"/>
        <v>43662</v>
      </c>
      <c r="Q108" s="142">
        <f t="shared" si="36"/>
        <v>43667</v>
      </c>
      <c r="R108" s="142">
        <f t="shared" si="43"/>
        <v>43670</v>
      </c>
      <c r="S108" s="142">
        <f t="shared" si="37"/>
        <v>43675</v>
      </c>
      <c r="T108" s="142">
        <f t="shared" si="38"/>
        <v>43692</v>
      </c>
      <c r="U108" s="60" t="s">
        <v>35</v>
      </c>
      <c r="V108" s="142">
        <f t="shared" si="31"/>
        <v>43695</v>
      </c>
      <c r="W108" s="351">
        <f t="shared" si="39"/>
        <v>43700</v>
      </c>
      <c r="X108" s="352"/>
      <c r="Y108" s="142">
        <f t="shared" si="32"/>
        <v>43707</v>
      </c>
      <c r="Z108" s="142">
        <f t="shared" si="40"/>
        <v>43722</v>
      </c>
      <c r="AA108" s="144"/>
    </row>
    <row r="109" spans="1:27" s="35" customFormat="1" ht="111.75" customHeight="1">
      <c r="A109" s="120">
        <v>17</v>
      </c>
      <c r="B109" s="135" t="s">
        <v>206</v>
      </c>
      <c r="C109" s="52" t="s">
        <v>151</v>
      </c>
      <c r="D109" s="33" t="s">
        <v>123</v>
      </c>
      <c r="E109" s="33" t="s">
        <v>143</v>
      </c>
      <c r="F109" s="33" t="s">
        <v>137</v>
      </c>
      <c r="G109" s="33" t="s">
        <v>32</v>
      </c>
      <c r="H109" s="33" t="s">
        <v>140</v>
      </c>
      <c r="I109" s="60" t="s">
        <v>207</v>
      </c>
      <c r="J109" s="60" t="s">
        <v>207</v>
      </c>
      <c r="K109" s="142">
        <v>43569</v>
      </c>
      <c r="L109" s="142">
        <f t="shared" si="33"/>
        <v>43574</v>
      </c>
      <c r="M109" s="142">
        <f t="shared" si="34"/>
        <v>43591</v>
      </c>
      <c r="N109" s="142">
        <f t="shared" si="35"/>
        <v>43595</v>
      </c>
      <c r="O109" s="143">
        <f t="shared" si="41"/>
        <v>43625</v>
      </c>
      <c r="P109" s="143">
        <f t="shared" si="42"/>
        <v>43662</v>
      </c>
      <c r="Q109" s="142">
        <f t="shared" si="36"/>
        <v>43667</v>
      </c>
      <c r="R109" s="142">
        <f t="shared" si="43"/>
        <v>43670</v>
      </c>
      <c r="S109" s="142">
        <f t="shared" si="37"/>
        <v>43675</v>
      </c>
      <c r="T109" s="142">
        <f t="shared" si="38"/>
        <v>43692</v>
      </c>
      <c r="U109" s="60" t="s">
        <v>35</v>
      </c>
      <c r="V109" s="142">
        <f t="shared" si="31"/>
        <v>43695</v>
      </c>
      <c r="W109" s="351">
        <f t="shared" si="39"/>
        <v>43700</v>
      </c>
      <c r="X109" s="352"/>
      <c r="Y109" s="142">
        <f t="shared" si="32"/>
        <v>43707</v>
      </c>
      <c r="Z109" s="142">
        <f t="shared" si="40"/>
        <v>43722</v>
      </c>
      <c r="AA109" s="144"/>
    </row>
    <row r="110" spans="1:27" s="35" customFormat="1" ht="59.25" customHeight="1">
      <c r="A110" s="120">
        <v>18</v>
      </c>
      <c r="B110" s="135" t="s">
        <v>206</v>
      </c>
      <c r="C110" s="52" t="s">
        <v>152</v>
      </c>
      <c r="D110" s="33" t="s">
        <v>123</v>
      </c>
      <c r="E110" s="33" t="s">
        <v>143</v>
      </c>
      <c r="F110" s="33" t="s">
        <v>137</v>
      </c>
      <c r="G110" s="33" t="s">
        <v>32</v>
      </c>
      <c r="H110" s="33" t="s">
        <v>140</v>
      </c>
      <c r="I110" s="60" t="s">
        <v>207</v>
      </c>
      <c r="J110" s="60" t="s">
        <v>207</v>
      </c>
      <c r="K110" s="142">
        <v>43569</v>
      </c>
      <c r="L110" s="142">
        <f t="shared" si="33"/>
        <v>43574</v>
      </c>
      <c r="M110" s="142">
        <f t="shared" si="34"/>
        <v>43591</v>
      </c>
      <c r="N110" s="142">
        <f t="shared" si="35"/>
        <v>43595</v>
      </c>
      <c r="O110" s="143">
        <f t="shared" si="41"/>
        <v>43625</v>
      </c>
      <c r="P110" s="143">
        <f t="shared" si="42"/>
        <v>43662</v>
      </c>
      <c r="Q110" s="142">
        <f t="shared" si="36"/>
        <v>43667</v>
      </c>
      <c r="R110" s="142">
        <f t="shared" si="43"/>
        <v>43670</v>
      </c>
      <c r="S110" s="142">
        <f t="shared" si="37"/>
        <v>43675</v>
      </c>
      <c r="T110" s="142">
        <f t="shared" si="38"/>
        <v>43692</v>
      </c>
      <c r="U110" s="60" t="s">
        <v>35</v>
      </c>
      <c r="V110" s="142">
        <f t="shared" si="31"/>
        <v>43695</v>
      </c>
      <c r="W110" s="351">
        <f t="shared" si="39"/>
        <v>43700</v>
      </c>
      <c r="X110" s="352"/>
      <c r="Y110" s="142">
        <f t="shared" si="32"/>
        <v>43707</v>
      </c>
      <c r="Z110" s="142">
        <f t="shared" si="40"/>
        <v>43722</v>
      </c>
      <c r="AA110" s="144"/>
    </row>
    <row r="111" spans="1:27" s="35" customFormat="1" ht="56.25" customHeight="1">
      <c r="A111" s="120">
        <v>19</v>
      </c>
      <c r="B111" s="135" t="s">
        <v>206</v>
      </c>
      <c r="C111" s="52" t="s">
        <v>153</v>
      </c>
      <c r="D111" s="33" t="s">
        <v>123</v>
      </c>
      <c r="E111" s="33" t="s">
        <v>143</v>
      </c>
      <c r="F111" s="33" t="s">
        <v>137</v>
      </c>
      <c r="G111" s="33" t="s">
        <v>32</v>
      </c>
      <c r="H111" s="33" t="s">
        <v>140</v>
      </c>
      <c r="I111" s="60" t="s">
        <v>207</v>
      </c>
      <c r="J111" s="60" t="s">
        <v>207</v>
      </c>
      <c r="K111" s="142">
        <v>43576</v>
      </c>
      <c r="L111" s="142">
        <f t="shared" si="33"/>
        <v>43581</v>
      </c>
      <c r="M111" s="142">
        <f t="shared" si="34"/>
        <v>43598</v>
      </c>
      <c r="N111" s="142">
        <f t="shared" si="35"/>
        <v>43602</v>
      </c>
      <c r="O111" s="143">
        <f t="shared" si="41"/>
        <v>43632</v>
      </c>
      <c r="P111" s="143">
        <f t="shared" si="42"/>
        <v>43669</v>
      </c>
      <c r="Q111" s="142">
        <f t="shared" si="36"/>
        <v>43674</v>
      </c>
      <c r="R111" s="142">
        <f t="shared" si="43"/>
        <v>43677</v>
      </c>
      <c r="S111" s="142">
        <f t="shared" si="37"/>
        <v>43682</v>
      </c>
      <c r="T111" s="142">
        <f t="shared" si="38"/>
        <v>43699</v>
      </c>
      <c r="U111" s="60" t="s">
        <v>35</v>
      </c>
      <c r="V111" s="142">
        <f t="shared" si="31"/>
        <v>43702</v>
      </c>
      <c r="W111" s="351">
        <f t="shared" si="39"/>
        <v>43707</v>
      </c>
      <c r="X111" s="352"/>
      <c r="Y111" s="142">
        <f t="shared" si="32"/>
        <v>43714</v>
      </c>
      <c r="Z111" s="142">
        <f t="shared" si="40"/>
        <v>43729</v>
      </c>
      <c r="AA111" s="144"/>
    </row>
    <row r="112" spans="1:27" s="35" customFormat="1" ht="40.5" customHeight="1">
      <c r="A112" s="120">
        <v>20</v>
      </c>
      <c r="B112" s="135" t="s">
        <v>206</v>
      </c>
      <c r="C112" s="52" t="s">
        <v>154</v>
      </c>
      <c r="D112" s="33" t="s">
        <v>123</v>
      </c>
      <c r="E112" s="33" t="s">
        <v>143</v>
      </c>
      <c r="F112" s="33" t="s">
        <v>137</v>
      </c>
      <c r="G112" s="33" t="s">
        <v>32</v>
      </c>
      <c r="H112" s="33" t="s">
        <v>140</v>
      </c>
      <c r="I112" s="60" t="s">
        <v>207</v>
      </c>
      <c r="J112" s="60" t="s">
        <v>207</v>
      </c>
      <c r="K112" s="142">
        <v>43532</v>
      </c>
      <c r="L112" s="142">
        <f t="shared" si="33"/>
        <v>43537</v>
      </c>
      <c r="M112" s="142">
        <f t="shared" si="34"/>
        <v>43554</v>
      </c>
      <c r="N112" s="142">
        <f t="shared" si="35"/>
        <v>43558</v>
      </c>
      <c r="O112" s="143">
        <f t="shared" si="41"/>
        <v>43588</v>
      </c>
      <c r="P112" s="143">
        <f t="shared" si="42"/>
        <v>43625</v>
      </c>
      <c r="Q112" s="142">
        <f t="shared" si="36"/>
        <v>43630</v>
      </c>
      <c r="R112" s="142">
        <f t="shared" si="43"/>
        <v>43633</v>
      </c>
      <c r="S112" s="142">
        <f t="shared" si="37"/>
        <v>43638</v>
      </c>
      <c r="T112" s="142">
        <f t="shared" si="38"/>
        <v>43655</v>
      </c>
      <c r="U112" s="60" t="s">
        <v>35</v>
      </c>
      <c r="V112" s="142">
        <f t="shared" si="31"/>
        <v>43658</v>
      </c>
      <c r="W112" s="351">
        <f t="shared" si="39"/>
        <v>43663</v>
      </c>
      <c r="X112" s="352"/>
      <c r="Y112" s="142">
        <f t="shared" si="32"/>
        <v>43670</v>
      </c>
      <c r="Z112" s="142">
        <f t="shared" si="40"/>
        <v>43685</v>
      </c>
      <c r="AA112" s="144"/>
    </row>
    <row r="113" spans="1:27" s="35" customFormat="1" ht="56.25" customHeight="1">
      <c r="A113" s="120">
        <v>21</v>
      </c>
      <c r="B113" s="135" t="s">
        <v>206</v>
      </c>
      <c r="C113" s="52" t="s">
        <v>155</v>
      </c>
      <c r="D113" s="33" t="s">
        <v>123</v>
      </c>
      <c r="E113" s="33" t="s">
        <v>143</v>
      </c>
      <c r="F113" s="33" t="s">
        <v>137</v>
      </c>
      <c r="G113" s="33" t="s">
        <v>32</v>
      </c>
      <c r="H113" s="33" t="s">
        <v>140</v>
      </c>
      <c r="I113" s="60" t="s">
        <v>207</v>
      </c>
      <c r="J113" s="60" t="s">
        <v>207</v>
      </c>
      <c r="K113" s="142">
        <v>43534</v>
      </c>
      <c r="L113" s="142">
        <f t="shared" si="33"/>
        <v>43539</v>
      </c>
      <c r="M113" s="142">
        <f t="shared" si="34"/>
        <v>43556</v>
      </c>
      <c r="N113" s="142">
        <f t="shared" si="35"/>
        <v>43560</v>
      </c>
      <c r="O113" s="143">
        <f t="shared" si="41"/>
        <v>43590</v>
      </c>
      <c r="P113" s="143">
        <f t="shared" si="42"/>
        <v>43627</v>
      </c>
      <c r="Q113" s="142">
        <f t="shared" si="36"/>
        <v>43632</v>
      </c>
      <c r="R113" s="142">
        <f t="shared" si="43"/>
        <v>43635</v>
      </c>
      <c r="S113" s="142">
        <f t="shared" si="37"/>
        <v>43640</v>
      </c>
      <c r="T113" s="142">
        <f t="shared" si="38"/>
        <v>43657</v>
      </c>
      <c r="U113" s="60" t="s">
        <v>35</v>
      </c>
      <c r="V113" s="142">
        <f t="shared" si="31"/>
        <v>43660</v>
      </c>
      <c r="W113" s="351">
        <f t="shared" si="39"/>
        <v>43665</v>
      </c>
      <c r="X113" s="352"/>
      <c r="Y113" s="142">
        <f t="shared" si="32"/>
        <v>43672</v>
      </c>
      <c r="Z113" s="142">
        <f t="shared" si="40"/>
        <v>43687</v>
      </c>
      <c r="AA113" s="144"/>
    </row>
    <row r="114" spans="1:27" s="35" customFormat="1" ht="59.25" customHeight="1">
      <c r="A114" s="120">
        <v>22</v>
      </c>
      <c r="B114" s="135" t="s">
        <v>206</v>
      </c>
      <c r="C114" s="52" t="s">
        <v>156</v>
      </c>
      <c r="D114" s="33" t="s">
        <v>123</v>
      </c>
      <c r="E114" s="33" t="s">
        <v>143</v>
      </c>
      <c r="F114" s="33" t="s">
        <v>137</v>
      </c>
      <c r="G114" s="33" t="s">
        <v>32</v>
      </c>
      <c r="H114" s="33" t="s">
        <v>140</v>
      </c>
      <c r="I114" s="60" t="s">
        <v>207</v>
      </c>
      <c r="J114" s="60" t="s">
        <v>207</v>
      </c>
      <c r="K114" s="142">
        <v>43560</v>
      </c>
      <c r="L114" s="142">
        <f t="shared" si="33"/>
        <v>43565</v>
      </c>
      <c r="M114" s="142">
        <f t="shared" si="34"/>
        <v>43582</v>
      </c>
      <c r="N114" s="142">
        <f t="shared" si="35"/>
        <v>43586</v>
      </c>
      <c r="O114" s="143">
        <f t="shared" si="41"/>
        <v>43616</v>
      </c>
      <c r="P114" s="143">
        <f t="shared" si="42"/>
        <v>43653</v>
      </c>
      <c r="Q114" s="142">
        <f t="shared" si="36"/>
        <v>43658</v>
      </c>
      <c r="R114" s="142">
        <f t="shared" si="43"/>
        <v>43661</v>
      </c>
      <c r="S114" s="142">
        <f t="shared" si="37"/>
        <v>43666</v>
      </c>
      <c r="T114" s="142">
        <f t="shared" si="38"/>
        <v>43683</v>
      </c>
      <c r="U114" s="60" t="s">
        <v>35</v>
      </c>
      <c r="V114" s="142">
        <f t="shared" si="31"/>
        <v>43686</v>
      </c>
      <c r="W114" s="351">
        <f t="shared" si="39"/>
        <v>43691</v>
      </c>
      <c r="X114" s="352"/>
      <c r="Y114" s="142">
        <f t="shared" si="32"/>
        <v>43698</v>
      </c>
      <c r="Z114" s="142">
        <f t="shared" si="40"/>
        <v>43713</v>
      </c>
      <c r="AA114" s="144"/>
    </row>
    <row r="115" spans="1:27" s="35" customFormat="1" ht="54.75" customHeight="1">
      <c r="A115" s="120">
        <v>23</v>
      </c>
      <c r="B115" s="135" t="s">
        <v>206</v>
      </c>
      <c r="C115" s="52" t="s">
        <v>157</v>
      </c>
      <c r="D115" s="33" t="s">
        <v>123</v>
      </c>
      <c r="E115" s="33" t="s">
        <v>143</v>
      </c>
      <c r="F115" s="33" t="s">
        <v>137</v>
      </c>
      <c r="G115" s="33" t="s">
        <v>32</v>
      </c>
      <c r="H115" s="33" t="s">
        <v>140</v>
      </c>
      <c r="I115" s="60" t="s">
        <v>207</v>
      </c>
      <c r="J115" s="60" t="s">
        <v>207</v>
      </c>
      <c r="K115" s="142">
        <v>43496</v>
      </c>
      <c r="L115" s="142">
        <f t="shared" si="33"/>
        <v>43501</v>
      </c>
      <c r="M115" s="142">
        <f t="shared" si="34"/>
        <v>43518</v>
      </c>
      <c r="N115" s="142">
        <f t="shared" si="35"/>
        <v>43522</v>
      </c>
      <c r="O115" s="143">
        <f t="shared" si="41"/>
        <v>43552</v>
      </c>
      <c r="P115" s="143">
        <f t="shared" si="42"/>
        <v>43589</v>
      </c>
      <c r="Q115" s="142">
        <f t="shared" si="36"/>
        <v>43594</v>
      </c>
      <c r="R115" s="142">
        <f t="shared" si="43"/>
        <v>43597</v>
      </c>
      <c r="S115" s="142">
        <f t="shared" si="37"/>
        <v>43602</v>
      </c>
      <c r="T115" s="142">
        <f t="shared" si="38"/>
        <v>43619</v>
      </c>
      <c r="U115" s="60" t="s">
        <v>35</v>
      </c>
      <c r="V115" s="142">
        <f t="shared" si="31"/>
        <v>43622</v>
      </c>
      <c r="W115" s="351">
        <f t="shared" si="39"/>
        <v>43627</v>
      </c>
      <c r="X115" s="352"/>
      <c r="Y115" s="142">
        <f t="shared" si="32"/>
        <v>43634</v>
      </c>
      <c r="Z115" s="142">
        <f t="shared" si="40"/>
        <v>43649</v>
      </c>
      <c r="AA115" s="144"/>
    </row>
    <row r="116" spans="1:27" s="35" customFormat="1" ht="50.25" customHeight="1">
      <c r="A116" s="120">
        <v>24</v>
      </c>
      <c r="B116" s="135" t="s">
        <v>206</v>
      </c>
      <c r="C116" s="52" t="s">
        <v>158</v>
      </c>
      <c r="D116" s="33" t="s">
        <v>123</v>
      </c>
      <c r="E116" s="33" t="s">
        <v>143</v>
      </c>
      <c r="F116" s="33" t="s">
        <v>137</v>
      </c>
      <c r="G116" s="33" t="s">
        <v>32</v>
      </c>
      <c r="H116" s="33" t="s">
        <v>140</v>
      </c>
      <c r="I116" s="60" t="s">
        <v>207</v>
      </c>
      <c r="J116" s="60" t="s">
        <v>207</v>
      </c>
      <c r="K116" s="142">
        <v>43496</v>
      </c>
      <c r="L116" s="142">
        <f t="shared" si="33"/>
        <v>43501</v>
      </c>
      <c r="M116" s="142">
        <f t="shared" si="34"/>
        <v>43518</v>
      </c>
      <c r="N116" s="142">
        <f t="shared" si="35"/>
        <v>43522</v>
      </c>
      <c r="O116" s="143">
        <f t="shared" si="41"/>
        <v>43552</v>
      </c>
      <c r="P116" s="143">
        <f t="shared" si="42"/>
        <v>43589</v>
      </c>
      <c r="Q116" s="142">
        <f t="shared" si="36"/>
        <v>43594</v>
      </c>
      <c r="R116" s="142">
        <f t="shared" si="43"/>
        <v>43597</v>
      </c>
      <c r="S116" s="142">
        <f t="shared" si="37"/>
        <v>43602</v>
      </c>
      <c r="T116" s="142">
        <f t="shared" si="38"/>
        <v>43619</v>
      </c>
      <c r="U116" s="60" t="s">
        <v>35</v>
      </c>
      <c r="V116" s="142">
        <f t="shared" si="31"/>
        <v>43622</v>
      </c>
      <c r="W116" s="351">
        <f t="shared" si="39"/>
        <v>43627</v>
      </c>
      <c r="X116" s="352"/>
      <c r="Y116" s="142">
        <f t="shared" si="32"/>
        <v>43634</v>
      </c>
      <c r="Z116" s="142">
        <f t="shared" si="40"/>
        <v>43649</v>
      </c>
      <c r="AA116" s="144"/>
    </row>
    <row r="117" spans="1:27" s="35" customFormat="1" ht="54" customHeight="1">
      <c r="A117" s="120">
        <v>25</v>
      </c>
      <c r="B117" s="135" t="s">
        <v>206</v>
      </c>
      <c r="C117" s="52" t="s">
        <v>159</v>
      </c>
      <c r="D117" s="33" t="s">
        <v>123</v>
      </c>
      <c r="E117" s="33" t="s">
        <v>143</v>
      </c>
      <c r="F117" s="33" t="s">
        <v>137</v>
      </c>
      <c r="G117" s="33" t="s">
        <v>32</v>
      </c>
      <c r="H117" s="33" t="s">
        <v>140</v>
      </c>
      <c r="I117" s="60" t="s">
        <v>207</v>
      </c>
      <c r="J117" s="60" t="s">
        <v>207</v>
      </c>
      <c r="K117" s="142">
        <v>43560</v>
      </c>
      <c r="L117" s="142">
        <f t="shared" si="33"/>
        <v>43565</v>
      </c>
      <c r="M117" s="142">
        <f t="shared" si="34"/>
        <v>43582</v>
      </c>
      <c r="N117" s="142">
        <f t="shared" si="35"/>
        <v>43586</v>
      </c>
      <c r="O117" s="143">
        <f t="shared" si="41"/>
        <v>43616</v>
      </c>
      <c r="P117" s="143">
        <f t="shared" si="42"/>
        <v>43653</v>
      </c>
      <c r="Q117" s="142">
        <f t="shared" si="36"/>
        <v>43658</v>
      </c>
      <c r="R117" s="142">
        <f t="shared" si="43"/>
        <v>43661</v>
      </c>
      <c r="S117" s="142">
        <f t="shared" si="37"/>
        <v>43666</v>
      </c>
      <c r="T117" s="142">
        <f t="shared" si="38"/>
        <v>43683</v>
      </c>
      <c r="U117" s="60" t="s">
        <v>35</v>
      </c>
      <c r="V117" s="142">
        <f t="shared" si="31"/>
        <v>43686</v>
      </c>
      <c r="W117" s="351">
        <f t="shared" si="39"/>
        <v>43691</v>
      </c>
      <c r="X117" s="352"/>
      <c r="Y117" s="142">
        <f t="shared" si="32"/>
        <v>43698</v>
      </c>
      <c r="Z117" s="142">
        <f t="shared" si="40"/>
        <v>43713</v>
      </c>
      <c r="AA117" s="144"/>
    </row>
    <row r="118" spans="1:27" s="35" customFormat="1" ht="55.5" customHeight="1">
      <c r="A118" s="120">
        <v>26</v>
      </c>
      <c r="B118" s="135" t="s">
        <v>206</v>
      </c>
      <c r="C118" s="52" t="s">
        <v>160</v>
      </c>
      <c r="D118" s="33" t="s">
        <v>123</v>
      </c>
      <c r="E118" s="33" t="s">
        <v>143</v>
      </c>
      <c r="F118" s="33" t="s">
        <v>137</v>
      </c>
      <c r="G118" s="33" t="s">
        <v>32</v>
      </c>
      <c r="H118" s="33" t="s">
        <v>140</v>
      </c>
      <c r="I118" s="60" t="s">
        <v>207</v>
      </c>
      <c r="J118" s="60" t="s">
        <v>207</v>
      </c>
      <c r="K118" s="142">
        <v>43561</v>
      </c>
      <c r="L118" s="142">
        <f t="shared" si="33"/>
        <v>43566</v>
      </c>
      <c r="M118" s="142">
        <f t="shared" si="34"/>
        <v>43583</v>
      </c>
      <c r="N118" s="142">
        <f t="shared" si="35"/>
        <v>43587</v>
      </c>
      <c r="O118" s="143">
        <f t="shared" si="41"/>
        <v>43617</v>
      </c>
      <c r="P118" s="143">
        <f t="shared" si="42"/>
        <v>43654</v>
      </c>
      <c r="Q118" s="142">
        <f t="shared" si="36"/>
        <v>43659</v>
      </c>
      <c r="R118" s="142">
        <f t="shared" si="43"/>
        <v>43662</v>
      </c>
      <c r="S118" s="142">
        <f t="shared" si="37"/>
        <v>43667</v>
      </c>
      <c r="T118" s="142">
        <f t="shared" si="38"/>
        <v>43684</v>
      </c>
      <c r="U118" s="60" t="s">
        <v>35</v>
      </c>
      <c r="V118" s="142">
        <f t="shared" si="31"/>
        <v>43687</v>
      </c>
      <c r="W118" s="351">
        <f t="shared" si="39"/>
        <v>43692</v>
      </c>
      <c r="X118" s="352"/>
      <c r="Y118" s="142">
        <f t="shared" si="32"/>
        <v>43699</v>
      </c>
      <c r="Z118" s="142">
        <f t="shared" si="40"/>
        <v>43714</v>
      </c>
      <c r="AA118" s="144"/>
    </row>
    <row r="119" spans="1:27" s="35" customFormat="1" ht="57" customHeight="1">
      <c r="A119" s="160">
        <v>27</v>
      </c>
      <c r="B119" s="112" t="s">
        <v>206</v>
      </c>
      <c r="C119" s="54" t="s">
        <v>161</v>
      </c>
      <c r="D119" s="32" t="s">
        <v>123</v>
      </c>
      <c r="E119" s="32" t="s">
        <v>143</v>
      </c>
      <c r="F119" s="32" t="s">
        <v>137</v>
      </c>
      <c r="G119" s="32" t="s">
        <v>32</v>
      </c>
      <c r="H119" s="32" t="s">
        <v>140</v>
      </c>
      <c r="I119" s="43" t="s">
        <v>207</v>
      </c>
      <c r="J119" s="43" t="s">
        <v>207</v>
      </c>
      <c r="K119" s="260">
        <v>43569</v>
      </c>
      <c r="L119" s="260">
        <f t="shared" si="33"/>
        <v>43574</v>
      </c>
      <c r="M119" s="260">
        <f t="shared" si="34"/>
        <v>43591</v>
      </c>
      <c r="N119" s="260">
        <f t="shared" si="35"/>
        <v>43595</v>
      </c>
      <c r="O119" s="252">
        <f t="shared" si="41"/>
        <v>43625</v>
      </c>
      <c r="P119" s="252">
        <f t="shared" si="42"/>
        <v>43662</v>
      </c>
      <c r="Q119" s="260">
        <f t="shared" si="36"/>
        <v>43667</v>
      </c>
      <c r="R119" s="260">
        <f t="shared" si="43"/>
        <v>43670</v>
      </c>
      <c r="S119" s="260">
        <f t="shared" si="37"/>
        <v>43675</v>
      </c>
      <c r="T119" s="260">
        <f t="shared" si="38"/>
        <v>43692</v>
      </c>
      <c r="U119" s="43" t="s">
        <v>35</v>
      </c>
      <c r="V119" s="260">
        <f t="shared" si="31"/>
        <v>43695</v>
      </c>
      <c r="W119" s="384">
        <f t="shared" si="39"/>
        <v>43700</v>
      </c>
      <c r="X119" s="385"/>
      <c r="Y119" s="260">
        <f t="shared" si="32"/>
        <v>43707</v>
      </c>
      <c r="Z119" s="260">
        <f t="shared" si="40"/>
        <v>43722</v>
      </c>
      <c r="AA119" s="261"/>
    </row>
    <row r="120" spans="1:27" s="35" customFormat="1" ht="103.5" customHeight="1">
      <c r="A120" s="262">
        <v>28</v>
      </c>
      <c r="B120" s="112" t="s">
        <v>206</v>
      </c>
      <c r="C120" s="54" t="s">
        <v>162</v>
      </c>
      <c r="D120" s="32" t="s">
        <v>142</v>
      </c>
      <c r="E120" s="32"/>
      <c r="F120" s="32" t="s">
        <v>163</v>
      </c>
      <c r="G120" s="32" t="s">
        <v>32</v>
      </c>
      <c r="H120" s="32" t="s">
        <v>36</v>
      </c>
      <c r="I120" s="43" t="s">
        <v>207</v>
      </c>
      <c r="J120" s="43" t="s">
        <v>207</v>
      </c>
      <c r="K120" s="260">
        <v>43501</v>
      </c>
      <c r="L120" s="260">
        <f t="shared" si="33"/>
        <v>43506</v>
      </c>
      <c r="M120" s="260">
        <f t="shared" si="34"/>
        <v>43523</v>
      </c>
      <c r="N120" s="260">
        <f t="shared" si="35"/>
        <v>43527</v>
      </c>
      <c r="O120" s="252">
        <f>+N120+45</f>
        <v>43572</v>
      </c>
      <c r="P120" s="252">
        <f aca="true" t="shared" si="44" ref="P120:P127">+O120</f>
        <v>43572</v>
      </c>
      <c r="Q120" s="260">
        <f t="shared" si="36"/>
        <v>43577</v>
      </c>
      <c r="R120" s="260">
        <f t="shared" si="43"/>
        <v>43580</v>
      </c>
      <c r="S120" s="260">
        <f t="shared" si="37"/>
        <v>43585</v>
      </c>
      <c r="T120" s="260">
        <f t="shared" si="38"/>
        <v>43602</v>
      </c>
      <c r="U120" s="43" t="s">
        <v>35</v>
      </c>
      <c r="V120" s="260">
        <f t="shared" si="31"/>
        <v>43605</v>
      </c>
      <c r="W120" s="384">
        <f t="shared" si="39"/>
        <v>43610</v>
      </c>
      <c r="X120" s="385"/>
      <c r="Y120" s="260">
        <f t="shared" si="32"/>
        <v>43617</v>
      </c>
      <c r="Z120" s="260">
        <f t="shared" si="40"/>
        <v>43632</v>
      </c>
      <c r="AA120" s="263"/>
    </row>
    <row r="121" spans="1:27" s="35" customFormat="1" ht="48" customHeight="1">
      <c r="A121" s="120">
        <v>29</v>
      </c>
      <c r="B121" s="135" t="s">
        <v>206</v>
      </c>
      <c r="C121" s="52" t="s">
        <v>164</v>
      </c>
      <c r="D121" s="33" t="s">
        <v>123</v>
      </c>
      <c r="E121" s="33" t="s">
        <v>165</v>
      </c>
      <c r="F121" s="33" t="s">
        <v>163</v>
      </c>
      <c r="G121" s="33" t="s">
        <v>32</v>
      </c>
      <c r="H121" s="33" t="s">
        <v>36</v>
      </c>
      <c r="I121" s="60" t="s">
        <v>207</v>
      </c>
      <c r="J121" s="60" t="s">
        <v>207</v>
      </c>
      <c r="K121" s="142">
        <v>43509</v>
      </c>
      <c r="L121" s="142">
        <f t="shared" si="33"/>
        <v>43514</v>
      </c>
      <c r="M121" s="142">
        <f t="shared" si="34"/>
        <v>43531</v>
      </c>
      <c r="N121" s="142">
        <f t="shared" si="35"/>
        <v>43535</v>
      </c>
      <c r="O121" s="143">
        <f aca="true" t="shared" si="45" ref="O121:O127">+N121+45</f>
        <v>43580</v>
      </c>
      <c r="P121" s="143">
        <f t="shared" si="44"/>
        <v>43580</v>
      </c>
      <c r="Q121" s="142">
        <f t="shared" si="36"/>
        <v>43585</v>
      </c>
      <c r="R121" s="142">
        <f t="shared" si="43"/>
        <v>43588</v>
      </c>
      <c r="S121" s="142">
        <f t="shared" si="37"/>
        <v>43593</v>
      </c>
      <c r="T121" s="142">
        <f t="shared" si="38"/>
        <v>43610</v>
      </c>
      <c r="U121" s="60" t="s">
        <v>35</v>
      </c>
      <c r="V121" s="142">
        <f t="shared" si="31"/>
        <v>43613</v>
      </c>
      <c r="W121" s="351">
        <f t="shared" si="39"/>
        <v>43618</v>
      </c>
      <c r="X121" s="352"/>
      <c r="Y121" s="142">
        <f t="shared" si="32"/>
        <v>43625</v>
      </c>
      <c r="Z121" s="142">
        <f t="shared" si="40"/>
        <v>43640</v>
      </c>
      <c r="AA121" s="144"/>
    </row>
    <row r="122" spans="1:27" s="35" customFormat="1" ht="58.5" customHeight="1">
      <c r="A122" s="120">
        <v>30</v>
      </c>
      <c r="B122" s="135" t="s">
        <v>206</v>
      </c>
      <c r="C122" s="52" t="s">
        <v>166</v>
      </c>
      <c r="D122" s="33" t="s">
        <v>123</v>
      </c>
      <c r="E122" s="33" t="s">
        <v>167</v>
      </c>
      <c r="F122" s="33" t="s">
        <v>163</v>
      </c>
      <c r="G122" s="33" t="s">
        <v>32</v>
      </c>
      <c r="H122" s="33" t="s">
        <v>36</v>
      </c>
      <c r="I122" s="60" t="s">
        <v>207</v>
      </c>
      <c r="J122" s="60" t="s">
        <v>207</v>
      </c>
      <c r="K122" s="142">
        <v>43509</v>
      </c>
      <c r="L122" s="142">
        <f t="shared" si="33"/>
        <v>43514</v>
      </c>
      <c r="M122" s="142">
        <f t="shared" si="34"/>
        <v>43531</v>
      </c>
      <c r="N122" s="142">
        <f t="shared" si="35"/>
        <v>43535</v>
      </c>
      <c r="O122" s="143">
        <f t="shared" si="45"/>
        <v>43580</v>
      </c>
      <c r="P122" s="143">
        <f t="shared" si="44"/>
        <v>43580</v>
      </c>
      <c r="Q122" s="142">
        <f t="shared" si="36"/>
        <v>43585</v>
      </c>
      <c r="R122" s="142">
        <f t="shared" si="43"/>
        <v>43588</v>
      </c>
      <c r="S122" s="142">
        <f t="shared" si="37"/>
        <v>43593</v>
      </c>
      <c r="T122" s="142">
        <f t="shared" si="38"/>
        <v>43610</v>
      </c>
      <c r="U122" s="60" t="s">
        <v>35</v>
      </c>
      <c r="V122" s="142">
        <f t="shared" si="31"/>
        <v>43613</v>
      </c>
      <c r="W122" s="351">
        <f t="shared" si="39"/>
        <v>43618</v>
      </c>
      <c r="X122" s="352"/>
      <c r="Y122" s="142">
        <f t="shared" si="32"/>
        <v>43625</v>
      </c>
      <c r="Z122" s="142">
        <f t="shared" si="40"/>
        <v>43640</v>
      </c>
      <c r="AA122" s="144"/>
    </row>
    <row r="123" spans="1:27" s="35" customFormat="1" ht="57.75" customHeight="1">
      <c r="A123" s="120">
        <v>31</v>
      </c>
      <c r="B123" s="135" t="s">
        <v>206</v>
      </c>
      <c r="C123" s="52" t="s">
        <v>168</v>
      </c>
      <c r="D123" s="33" t="s">
        <v>123</v>
      </c>
      <c r="E123" s="33"/>
      <c r="F123" s="33" t="s">
        <v>163</v>
      </c>
      <c r="G123" s="33" t="s">
        <v>32</v>
      </c>
      <c r="H123" s="33" t="s">
        <v>36</v>
      </c>
      <c r="I123" s="60" t="s">
        <v>207</v>
      </c>
      <c r="J123" s="60" t="s">
        <v>207</v>
      </c>
      <c r="K123" s="142">
        <v>43509</v>
      </c>
      <c r="L123" s="142">
        <f t="shared" si="33"/>
        <v>43514</v>
      </c>
      <c r="M123" s="142">
        <f t="shared" si="34"/>
        <v>43531</v>
      </c>
      <c r="N123" s="142">
        <f t="shared" si="35"/>
        <v>43535</v>
      </c>
      <c r="O123" s="143">
        <f t="shared" si="45"/>
        <v>43580</v>
      </c>
      <c r="P123" s="143">
        <f t="shared" si="44"/>
        <v>43580</v>
      </c>
      <c r="Q123" s="142">
        <f t="shared" si="36"/>
        <v>43585</v>
      </c>
      <c r="R123" s="142">
        <f t="shared" si="43"/>
        <v>43588</v>
      </c>
      <c r="S123" s="142">
        <f t="shared" si="37"/>
        <v>43593</v>
      </c>
      <c r="T123" s="142">
        <f t="shared" si="38"/>
        <v>43610</v>
      </c>
      <c r="U123" s="60" t="s">
        <v>35</v>
      </c>
      <c r="V123" s="142">
        <f t="shared" si="31"/>
        <v>43613</v>
      </c>
      <c r="W123" s="351">
        <f t="shared" si="39"/>
        <v>43618</v>
      </c>
      <c r="X123" s="352"/>
      <c r="Y123" s="142">
        <f t="shared" si="32"/>
        <v>43625</v>
      </c>
      <c r="Z123" s="142">
        <f t="shared" si="40"/>
        <v>43640</v>
      </c>
      <c r="AA123" s="144"/>
    </row>
    <row r="124" spans="1:27" s="35" customFormat="1" ht="63.75" customHeight="1">
      <c r="A124" s="120">
        <v>32</v>
      </c>
      <c r="B124" s="135" t="s">
        <v>206</v>
      </c>
      <c r="C124" s="52" t="s">
        <v>169</v>
      </c>
      <c r="D124" s="33" t="s">
        <v>123</v>
      </c>
      <c r="E124" s="33"/>
      <c r="F124" s="33" t="s">
        <v>163</v>
      </c>
      <c r="G124" s="33" t="s">
        <v>32</v>
      </c>
      <c r="H124" s="33" t="s">
        <v>36</v>
      </c>
      <c r="I124" s="60" t="s">
        <v>207</v>
      </c>
      <c r="J124" s="60" t="s">
        <v>207</v>
      </c>
      <c r="K124" s="142">
        <v>43516</v>
      </c>
      <c r="L124" s="142">
        <f t="shared" si="33"/>
        <v>43521</v>
      </c>
      <c r="M124" s="142">
        <f t="shared" si="34"/>
        <v>43538</v>
      </c>
      <c r="N124" s="142">
        <f t="shared" si="35"/>
        <v>43542</v>
      </c>
      <c r="O124" s="143">
        <f t="shared" si="45"/>
        <v>43587</v>
      </c>
      <c r="P124" s="143">
        <f t="shared" si="44"/>
        <v>43587</v>
      </c>
      <c r="Q124" s="142">
        <f t="shared" si="36"/>
        <v>43592</v>
      </c>
      <c r="R124" s="142">
        <f t="shared" si="43"/>
        <v>43595</v>
      </c>
      <c r="S124" s="142">
        <f t="shared" si="37"/>
        <v>43600</v>
      </c>
      <c r="T124" s="142">
        <f t="shared" si="38"/>
        <v>43617</v>
      </c>
      <c r="U124" s="60" t="s">
        <v>35</v>
      </c>
      <c r="V124" s="142">
        <f t="shared" si="31"/>
        <v>43620</v>
      </c>
      <c r="W124" s="351">
        <f t="shared" si="39"/>
        <v>43625</v>
      </c>
      <c r="X124" s="352"/>
      <c r="Y124" s="142">
        <f t="shared" si="32"/>
        <v>43632</v>
      </c>
      <c r="Z124" s="142">
        <f t="shared" si="40"/>
        <v>43647</v>
      </c>
      <c r="AA124" s="144"/>
    </row>
    <row r="125" spans="1:27" s="35" customFormat="1" ht="51.75" customHeight="1">
      <c r="A125" s="120">
        <v>33</v>
      </c>
      <c r="B125" s="135" t="s">
        <v>206</v>
      </c>
      <c r="C125" s="52" t="s">
        <v>170</v>
      </c>
      <c r="D125" s="33" t="s">
        <v>123</v>
      </c>
      <c r="E125" s="33"/>
      <c r="F125" s="33" t="s">
        <v>163</v>
      </c>
      <c r="G125" s="33" t="s">
        <v>32</v>
      </c>
      <c r="H125" s="33" t="s">
        <v>36</v>
      </c>
      <c r="I125" s="60" t="s">
        <v>207</v>
      </c>
      <c r="J125" s="60" t="s">
        <v>207</v>
      </c>
      <c r="K125" s="142">
        <v>43516</v>
      </c>
      <c r="L125" s="142">
        <f t="shared" si="33"/>
        <v>43521</v>
      </c>
      <c r="M125" s="142">
        <f t="shared" si="34"/>
        <v>43538</v>
      </c>
      <c r="N125" s="142">
        <f t="shared" si="35"/>
        <v>43542</v>
      </c>
      <c r="O125" s="143">
        <f t="shared" si="45"/>
        <v>43587</v>
      </c>
      <c r="P125" s="143">
        <f t="shared" si="44"/>
        <v>43587</v>
      </c>
      <c r="Q125" s="142">
        <f t="shared" si="36"/>
        <v>43592</v>
      </c>
      <c r="R125" s="142">
        <f t="shared" si="43"/>
        <v>43595</v>
      </c>
      <c r="S125" s="142">
        <f t="shared" si="37"/>
        <v>43600</v>
      </c>
      <c r="T125" s="142">
        <f t="shared" si="38"/>
        <v>43617</v>
      </c>
      <c r="U125" s="60" t="s">
        <v>35</v>
      </c>
      <c r="V125" s="142">
        <f t="shared" si="31"/>
        <v>43620</v>
      </c>
      <c r="W125" s="351">
        <f t="shared" si="39"/>
        <v>43625</v>
      </c>
      <c r="X125" s="352"/>
      <c r="Y125" s="142">
        <f t="shared" si="32"/>
        <v>43632</v>
      </c>
      <c r="Z125" s="142">
        <f t="shared" si="40"/>
        <v>43647</v>
      </c>
      <c r="AA125" s="144"/>
    </row>
    <row r="126" spans="1:27" s="35" customFormat="1" ht="63.75" customHeight="1">
      <c r="A126" s="120">
        <v>34</v>
      </c>
      <c r="B126" s="135" t="s">
        <v>206</v>
      </c>
      <c r="C126" s="52" t="s">
        <v>171</v>
      </c>
      <c r="D126" s="33" t="s">
        <v>123</v>
      </c>
      <c r="E126" s="33"/>
      <c r="F126" s="33" t="s">
        <v>163</v>
      </c>
      <c r="G126" s="33" t="s">
        <v>32</v>
      </c>
      <c r="H126" s="33" t="s">
        <v>36</v>
      </c>
      <c r="I126" s="60" t="s">
        <v>207</v>
      </c>
      <c r="J126" s="60" t="s">
        <v>207</v>
      </c>
      <c r="K126" s="142">
        <v>43523</v>
      </c>
      <c r="L126" s="142">
        <f t="shared" si="33"/>
        <v>43528</v>
      </c>
      <c r="M126" s="142">
        <f t="shared" si="34"/>
        <v>43545</v>
      </c>
      <c r="N126" s="142">
        <f t="shared" si="35"/>
        <v>43549</v>
      </c>
      <c r="O126" s="143">
        <f t="shared" si="45"/>
        <v>43594</v>
      </c>
      <c r="P126" s="143">
        <f t="shared" si="44"/>
        <v>43594</v>
      </c>
      <c r="Q126" s="142">
        <f t="shared" si="36"/>
        <v>43599</v>
      </c>
      <c r="R126" s="142">
        <f t="shared" si="43"/>
        <v>43602</v>
      </c>
      <c r="S126" s="142">
        <f t="shared" si="37"/>
        <v>43607</v>
      </c>
      <c r="T126" s="142">
        <f t="shared" si="38"/>
        <v>43624</v>
      </c>
      <c r="U126" s="60" t="s">
        <v>35</v>
      </c>
      <c r="V126" s="142">
        <f t="shared" si="31"/>
        <v>43627</v>
      </c>
      <c r="W126" s="351">
        <f t="shared" si="39"/>
        <v>43632</v>
      </c>
      <c r="X126" s="352"/>
      <c r="Y126" s="142">
        <f t="shared" si="32"/>
        <v>43639</v>
      </c>
      <c r="Z126" s="142">
        <f t="shared" si="40"/>
        <v>43654</v>
      </c>
      <c r="AA126" s="144"/>
    </row>
    <row r="127" spans="1:27" s="35" customFormat="1" ht="55.5" customHeight="1">
      <c r="A127" s="120">
        <v>35</v>
      </c>
      <c r="B127" s="135" t="s">
        <v>206</v>
      </c>
      <c r="C127" s="52" t="s">
        <v>218</v>
      </c>
      <c r="D127" s="33" t="s">
        <v>123</v>
      </c>
      <c r="E127" s="33"/>
      <c r="F127" s="33" t="s">
        <v>163</v>
      </c>
      <c r="G127" s="33" t="s">
        <v>32</v>
      </c>
      <c r="H127" s="33" t="s">
        <v>36</v>
      </c>
      <c r="I127" s="60" t="s">
        <v>207</v>
      </c>
      <c r="J127" s="60" t="s">
        <v>207</v>
      </c>
      <c r="K127" s="142">
        <v>43523</v>
      </c>
      <c r="L127" s="142">
        <f t="shared" si="33"/>
        <v>43528</v>
      </c>
      <c r="M127" s="142">
        <f t="shared" si="34"/>
        <v>43545</v>
      </c>
      <c r="N127" s="142">
        <f t="shared" si="35"/>
        <v>43549</v>
      </c>
      <c r="O127" s="143">
        <f t="shared" si="45"/>
        <v>43594</v>
      </c>
      <c r="P127" s="143">
        <f t="shared" si="44"/>
        <v>43594</v>
      </c>
      <c r="Q127" s="142">
        <f t="shared" si="36"/>
        <v>43599</v>
      </c>
      <c r="R127" s="142">
        <f t="shared" si="43"/>
        <v>43602</v>
      </c>
      <c r="S127" s="142">
        <f t="shared" si="37"/>
        <v>43607</v>
      </c>
      <c r="T127" s="142">
        <f t="shared" si="38"/>
        <v>43624</v>
      </c>
      <c r="U127" s="60" t="s">
        <v>35</v>
      </c>
      <c r="V127" s="142">
        <f t="shared" si="31"/>
        <v>43627</v>
      </c>
      <c r="W127" s="351">
        <f t="shared" si="39"/>
        <v>43632</v>
      </c>
      <c r="X127" s="352"/>
      <c r="Y127" s="142">
        <f t="shared" si="32"/>
        <v>43639</v>
      </c>
      <c r="Z127" s="142">
        <f t="shared" si="40"/>
        <v>43654</v>
      </c>
      <c r="AA127" s="144"/>
    </row>
    <row r="128" spans="1:27" s="35" customFormat="1" ht="57.75" customHeight="1">
      <c r="A128" s="120">
        <v>36</v>
      </c>
      <c r="B128" s="135" t="s">
        <v>206</v>
      </c>
      <c r="C128" s="52" t="s">
        <v>219</v>
      </c>
      <c r="D128" s="33" t="s">
        <v>98</v>
      </c>
      <c r="E128" s="33" t="s">
        <v>220</v>
      </c>
      <c r="F128" s="33"/>
      <c r="G128" s="33" t="s">
        <v>32</v>
      </c>
      <c r="H128" s="33" t="s">
        <v>36</v>
      </c>
      <c r="I128" s="60" t="s">
        <v>207</v>
      </c>
      <c r="J128" s="60" t="s">
        <v>207</v>
      </c>
      <c r="K128" s="142">
        <v>43495</v>
      </c>
      <c r="L128" s="142">
        <f>+K128+5</f>
        <v>43500</v>
      </c>
      <c r="M128" s="142">
        <f>+L128+2+15</f>
        <v>43517</v>
      </c>
      <c r="N128" s="142">
        <f>+M128+4</f>
        <v>43521</v>
      </c>
      <c r="O128" s="143">
        <f>+N128+45</f>
        <v>43566</v>
      </c>
      <c r="P128" s="143">
        <f>+O128</f>
        <v>43566</v>
      </c>
      <c r="Q128" s="142">
        <f>+P128+5</f>
        <v>43571</v>
      </c>
      <c r="R128" s="142">
        <f>+Q128+3</f>
        <v>43574</v>
      </c>
      <c r="S128" s="142">
        <f>+R128+5</f>
        <v>43579</v>
      </c>
      <c r="T128" s="142">
        <f>+S128+2+15</f>
        <v>43596</v>
      </c>
      <c r="U128" s="60" t="s">
        <v>35</v>
      </c>
      <c r="V128" s="142">
        <f>+T128+3</f>
        <v>43599</v>
      </c>
      <c r="W128" s="351">
        <f>+V128+5</f>
        <v>43604</v>
      </c>
      <c r="X128" s="352"/>
      <c r="Y128" s="142">
        <f>+W128+7</f>
        <v>43611</v>
      </c>
      <c r="Z128" s="142">
        <f>+Y128+15</f>
        <v>43626</v>
      </c>
      <c r="AA128" s="144"/>
    </row>
    <row r="129" spans="1:27" s="35" customFormat="1" ht="57.75" customHeight="1">
      <c r="A129" s="120">
        <v>37</v>
      </c>
      <c r="B129" s="135" t="s">
        <v>206</v>
      </c>
      <c r="C129" s="53" t="s">
        <v>172</v>
      </c>
      <c r="D129" s="33" t="s">
        <v>123</v>
      </c>
      <c r="E129" s="33" t="s">
        <v>136</v>
      </c>
      <c r="F129" s="33" t="s">
        <v>173</v>
      </c>
      <c r="G129" s="33" t="s">
        <v>32</v>
      </c>
      <c r="H129" s="33" t="s">
        <v>174</v>
      </c>
      <c r="I129" s="60" t="s">
        <v>207</v>
      </c>
      <c r="J129" s="60" t="s">
        <v>207</v>
      </c>
      <c r="K129" s="142" t="s">
        <v>175</v>
      </c>
      <c r="L129" s="142" t="s">
        <v>35</v>
      </c>
      <c r="M129" s="142" t="s">
        <v>35</v>
      </c>
      <c r="N129" s="142" t="s">
        <v>35</v>
      </c>
      <c r="O129" s="142" t="s">
        <v>35</v>
      </c>
      <c r="P129" s="142" t="s">
        <v>35</v>
      </c>
      <c r="Q129" s="142" t="s">
        <v>35</v>
      </c>
      <c r="R129" s="142" t="s">
        <v>35</v>
      </c>
      <c r="S129" s="142">
        <v>43517</v>
      </c>
      <c r="T129" s="142">
        <f t="shared" si="38"/>
        <v>43534</v>
      </c>
      <c r="U129" s="60" t="s">
        <v>35</v>
      </c>
      <c r="V129" s="142">
        <f t="shared" si="31"/>
        <v>43537</v>
      </c>
      <c r="W129" s="351">
        <f t="shared" si="39"/>
        <v>43542</v>
      </c>
      <c r="X129" s="352"/>
      <c r="Y129" s="142">
        <f t="shared" si="32"/>
        <v>43549</v>
      </c>
      <c r="Z129" s="142">
        <f t="shared" si="40"/>
        <v>43564</v>
      </c>
      <c r="AA129" s="144"/>
    </row>
    <row r="130" spans="1:27" s="35" customFormat="1" ht="46.5" customHeight="1">
      <c r="A130" s="120">
        <v>38</v>
      </c>
      <c r="B130" s="135" t="s">
        <v>206</v>
      </c>
      <c r="C130" s="52" t="s">
        <v>176</v>
      </c>
      <c r="D130" s="33" t="s">
        <v>123</v>
      </c>
      <c r="E130" s="33" t="s">
        <v>136</v>
      </c>
      <c r="F130" s="33" t="s">
        <v>173</v>
      </c>
      <c r="G130" s="33" t="s">
        <v>32</v>
      </c>
      <c r="H130" s="33" t="s">
        <v>174</v>
      </c>
      <c r="I130" s="60" t="s">
        <v>207</v>
      </c>
      <c r="J130" s="60" t="s">
        <v>207</v>
      </c>
      <c r="K130" s="142" t="s">
        <v>175</v>
      </c>
      <c r="L130" s="142" t="s">
        <v>35</v>
      </c>
      <c r="M130" s="142" t="s">
        <v>35</v>
      </c>
      <c r="N130" s="142" t="s">
        <v>35</v>
      </c>
      <c r="O130" s="142" t="s">
        <v>35</v>
      </c>
      <c r="P130" s="142" t="s">
        <v>35</v>
      </c>
      <c r="Q130" s="142" t="s">
        <v>35</v>
      </c>
      <c r="R130" s="142" t="s">
        <v>35</v>
      </c>
      <c r="S130" s="142">
        <v>43517</v>
      </c>
      <c r="T130" s="142">
        <f t="shared" si="38"/>
        <v>43534</v>
      </c>
      <c r="U130" s="60" t="s">
        <v>35</v>
      </c>
      <c r="V130" s="142">
        <f t="shared" si="31"/>
        <v>43537</v>
      </c>
      <c r="W130" s="351">
        <f t="shared" si="39"/>
        <v>43542</v>
      </c>
      <c r="X130" s="352"/>
      <c r="Y130" s="142">
        <f t="shared" si="32"/>
        <v>43549</v>
      </c>
      <c r="Z130" s="142">
        <f t="shared" si="40"/>
        <v>43564</v>
      </c>
      <c r="AA130" s="144"/>
    </row>
    <row r="131" spans="1:27" s="35" customFormat="1" ht="37.5" customHeight="1" thickBot="1">
      <c r="A131" s="353" t="s">
        <v>177</v>
      </c>
      <c r="B131" s="354"/>
      <c r="C131" s="354"/>
      <c r="D131" s="354"/>
      <c r="E131" s="354"/>
      <c r="F131" s="354"/>
      <c r="G131" s="354"/>
      <c r="H131" s="354"/>
      <c r="I131" s="354"/>
      <c r="J131" s="354"/>
      <c r="K131" s="354"/>
      <c r="L131" s="354"/>
      <c r="M131" s="354"/>
      <c r="N131" s="354"/>
      <c r="O131" s="354"/>
      <c r="P131" s="354"/>
      <c r="Q131" s="354"/>
      <c r="R131" s="354"/>
      <c r="S131" s="354"/>
      <c r="T131" s="354"/>
      <c r="U131" s="354"/>
      <c r="V131" s="354"/>
      <c r="W131" s="354"/>
      <c r="X131" s="354"/>
      <c r="Y131" s="354"/>
      <c r="Z131" s="354"/>
      <c r="AA131" s="355"/>
    </row>
    <row r="132" spans="1:27" s="78" customFormat="1" ht="61.5" customHeight="1">
      <c r="A132" s="392" t="s">
        <v>3</v>
      </c>
      <c r="B132" s="362" t="s">
        <v>4</v>
      </c>
      <c r="C132" s="362" t="s">
        <v>5</v>
      </c>
      <c r="D132" s="362" t="s">
        <v>6</v>
      </c>
      <c r="E132" s="362" t="s">
        <v>7</v>
      </c>
      <c r="F132" s="362" t="s">
        <v>8</v>
      </c>
      <c r="G132" s="362" t="s">
        <v>9</v>
      </c>
      <c r="H132" s="362" t="s">
        <v>10</v>
      </c>
      <c r="I132" s="362" t="s">
        <v>11</v>
      </c>
      <c r="J132" s="362" t="s">
        <v>12</v>
      </c>
      <c r="K132" s="390" t="s">
        <v>129</v>
      </c>
      <c r="L132" s="362" t="s">
        <v>14</v>
      </c>
      <c r="M132" s="362"/>
      <c r="N132" s="362" t="s">
        <v>15</v>
      </c>
      <c r="O132" s="374" t="s">
        <v>16</v>
      </c>
      <c r="P132" s="375"/>
      <c r="Q132" s="362" t="s">
        <v>17</v>
      </c>
      <c r="R132" s="362" t="s">
        <v>18</v>
      </c>
      <c r="S132" s="362" t="s">
        <v>19</v>
      </c>
      <c r="T132" s="362"/>
      <c r="U132" s="362" t="s">
        <v>20</v>
      </c>
      <c r="V132" s="362" t="s">
        <v>21</v>
      </c>
      <c r="W132" s="362"/>
      <c r="X132" s="362"/>
      <c r="Y132" s="362" t="s">
        <v>22</v>
      </c>
      <c r="Z132" s="362" t="s">
        <v>23</v>
      </c>
      <c r="AA132" s="388"/>
    </row>
    <row r="133" spans="1:27" s="78" customFormat="1" ht="64.5" customHeight="1" thickBot="1">
      <c r="A133" s="393"/>
      <c r="B133" s="389"/>
      <c r="C133" s="373"/>
      <c r="D133" s="373"/>
      <c r="E133" s="389"/>
      <c r="F133" s="373"/>
      <c r="G133" s="373"/>
      <c r="H133" s="376"/>
      <c r="I133" s="373"/>
      <c r="J133" s="376"/>
      <c r="K133" s="391"/>
      <c r="L133" s="147" t="s">
        <v>24</v>
      </c>
      <c r="M133" s="147" t="s">
        <v>25</v>
      </c>
      <c r="N133" s="373"/>
      <c r="O133" s="146" t="s">
        <v>26</v>
      </c>
      <c r="P133" s="147" t="s">
        <v>27</v>
      </c>
      <c r="Q133" s="376"/>
      <c r="R133" s="376"/>
      <c r="S133" s="147" t="s">
        <v>24</v>
      </c>
      <c r="T133" s="147" t="s">
        <v>25</v>
      </c>
      <c r="U133" s="373"/>
      <c r="V133" s="148" t="s">
        <v>28</v>
      </c>
      <c r="W133" s="373" t="s">
        <v>4</v>
      </c>
      <c r="X133" s="389"/>
      <c r="Y133" s="376"/>
      <c r="Z133" s="148" t="s">
        <v>29</v>
      </c>
      <c r="AA133" s="149" t="s">
        <v>30</v>
      </c>
    </row>
    <row r="134" spans="1:27" s="35" customFormat="1" ht="118.5" customHeight="1">
      <c r="A134" s="114">
        <v>1</v>
      </c>
      <c r="B134" s="150" t="s">
        <v>206</v>
      </c>
      <c r="C134" s="81" t="s">
        <v>178</v>
      </c>
      <c r="D134" s="82" t="s">
        <v>123</v>
      </c>
      <c r="E134" s="82" t="s">
        <v>132</v>
      </c>
      <c r="F134" s="82" t="s">
        <v>31</v>
      </c>
      <c r="G134" s="82" t="s">
        <v>32</v>
      </c>
      <c r="H134" s="82" t="s">
        <v>33</v>
      </c>
      <c r="I134" s="80" t="s">
        <v>207</v>
      </c>
      <c r="J134" s="80" t="s">
        <v>207</v>
      </c>
      <c r="K134" s="154">
        <v>43511</v>
      </c>
      <c r="L134" s="154">
        <f aca="true" t="shared" si="46" ref="L134:L157">+K134+5</f>
        <v>43516</v>
      </c>
      <c r="M134" s="154">
        <f aca="true" t="shared" si="47" ref="M134:M157">+L134+2+15</f>
        <v>43533</v>
      </c>
      <c r="N134" s="154">
        <f aca="true" t="shared" si="48" ref="N134:N157">+M134+4</f>
        <v>43537</v>
      </c>
      <c r="O134" s="154">
        <f aca="true" t="shared" si="49" ref="O134:O139">+N134+60</f>
        <v>43597</v>
      </c>
      <c r="P134" s="154">
        <f aca="true" t="shared" si="50" ref="P134:P139">+O134</f>
        <v>43597</v>
      </c>
      <c r="Q134" s="154">
        <f aca="true" t="shared" si="51" ref="Q134:Q157">+P134+5</f>
        <v>43602</v>
      </c>
      <c r="R134" s="154">
        <f aca="true" t="shared" si="52" ref="R134:R157">+Q134+3</f>
        <v>43605</v>
      </c>
      <c r="S134" s="154">
        <f aca="true" t="shared" si="53" ref="S134:S157">+R134+5</f>
        <v>43610</v>
      </c>
      <c r="T134" s="154">
        <f aca="true" t="shared" si="54" ref="T134:T157">+S134+2+15</f>
        <v>43627</v>
      </c>
      <c r="U134" s="82" t="s">
        <v>35</v>
      </c>
      <c r="V134" s="154">
        <f aca="true" t="shared" si="55" ref="V134:V157">+T134+3</f>
        <v>43630</v>
      </c>
      <c r="W134" s="383">
        <f aca="true" t="shared" si="56" ref="W134:W157">+V134+5</f>
        <v>43635</v>
      </c>
      <c r="X134" s="383"/>
      <c r="Y134" s="154">
        <f aca="true" t="shared" si="57" ref="Y134:Y157">+W134+7</f>
        <v>43642</v>
      </c>
      <c r="Z134" s="154">
        <f aca="true" t="shared" si="58" ref="Z134:Z157">+Y134+15</f>
        <v>43657</v>
      </c>
      <c r="AA134" s="155"/>
    </row>
    <row r="135" spans="1:27" s="35" customFormat="1" ht="86.25" customHeight="1">
      <c r="A135" s="109">
        <v>2</v>
      </c>
      <c r="B135" s="135" t="s">
        <v>206</v>
      </c>
      <c r="C135" s="52" t="s">
        <v>179</v>
      </c>
      <c r="D135" s="33" t="s">
        <v>123</v>
      </c>
      <c r="E135" s="33" t="s">
        <v>132</v>
      </c>
      <c r="F135" s="33" t="s">
        <v>31</v>
      </c>
      <c r="G135" s="33" t="s">
        <v>32</v>
      </c>
      <c r="H135" s="33" t="s">
        <v>33</v>
      </c>
      <c r="I135" s="60" t="s">
        <v>207</v>
      </c>
      <c r="J135" s="60" t="s">
        <v>207</v>
      </c>
      <c r="K135" s="121">
        <v>43511</v>
      </c>
      <c r="L135" s="121">
        <f t="shared" si="46"/>
        <v>43516</v>
      </c>
      <c r="M135" s="121">
        <f t="shared" si="47"/>
        <v>43533</v>
      </c>
      <c r="N135" s="121">
        <f t="shared" si="48"/>
        <v>43537</v>
      </c>
      <c r="O135" s="122">
        <f t="shared" si="49"/>
        <v>43597</v>
      </c>
      <c r="P135" s="122">
        <f t="shared" si="50"/>
        <v>43597</v>
      </c>
      <c r="Q135" s="121">
        <f t="shared" si="51"/>
        <v>43602</v>
      </c>
      <c r="R135" s="121">
        <f t="shared" si="52"/>
        <v>43605</v>
      </c>
      <c r="S135" s="121">
        <f t="shared" si="53"/>
        <v>43610</v>
      </c>
      <c r="T135" s="121">
        <f t="shared" si="54"/>
        <v>43627</v>
      </c>
      <c r="U135" s="33" t="s">
        <v>35</v>
      </c>
      <c r="V135" s="121">
        <f t="shared" si="55"/>
        <v>43630</v>
      </c>
      <c r="W135" s="356">
        <f t="shared" si="56"/>
        <v>43635</v>
      </c>
      <c r="X135" s="357"/>
      <c r="Y135" s="121">
        <f t="shared" si="57"/>
        <v>43642</v>
      </c>
      <c r="Z135" s="121">
        <f t="shared" si="58"/>
        <v>43657</v>
      </c>
      <c r="AA135" s="121"/>
    </row>
    <row r="136" spans="1:27" s="35" customFormat="1" ht="51" customHeight="1">
      <c r="A136" s="26">
        <v>3</v>
      </c>
      <c r="B136" s="135" t="s">
        <v>206</v>
      </c>
      <c r="C136" s="54" t="s">
        <v>180</v>
      </c>
      <c r="D136" s="33" t="s">
        <v>123</v>
      </c>
      <c r="E136" s="33" t="s">
        <v>132</v>
      </c>
      <c r="F136" s="33" t="s">
        <v>31</v>
      </c>
      <c r="G136" s="33" t="s">
        <v>32</v>
      </c>
      <c r="H136" s="33" t="s">
        <v>181</v>
      </c>
      <c r="I136" s="60" t="s">
        <v>207</v>
      </c>
      <c r="J136" s="60" t="s">
        <v>207</v>
      </c>
      <c r="K136" s="121">
        <v>43511</v>
      </c>
      <c r="L136" s="121">
        <f t="shared" si="46"/>
        <v>43516</v>
      </c>
      <c r="M136" s="121">
        <f t="shared" si="47"/>
        <v>43533</v>
      </c>
      <c r="N136" s="121">
        <f t="shared" si="48"/>
        <v>43537</v>
      </c>
      <c r="O136" s="122">
        <f t="shared" si="49"/>
        <v>43597</v>
      </c>
      <c r="P136" s="122">
        <f t="shared" si="50"/>
        <v>43597</v>
      </c>
      <c r="Q136" s="121">
        <f t="shared" si="51"/>
        <v>43602</v>
      </c>
      <c r="R136" s="121">
        <f t="shared" si="52"/>
        <v>43605</v>
      </c>
      <c r="S136" s="121">
        <f t="shared" si="53"/>
        <v>43610</v>
      </c>
      <c r="T136" s="121">
        <f t="shared" si="54"/>
        <v>43627</v>
      </c>
      <c r="U136" s="33" t="s">
        <v>35</v>
      </c>
      <c r="V136" s="121">
        <f t="shared" si="55"/>
        <v>43630</v>
      </c>
      <c r="W136" s="356">
        <f t="shared" si="56"/>
        <v>43635</v>
      </c>
      <c r="X136" s="357"/>
      <c r="Y136" s="121">
        <f t="shared" si="57"/>
        <v>43642</v>
      </c>
      <c r="Z136" s="121">
        <f t="shared" si="58"/>
        <v>43657</v>
      </c>
      <c r="AA136" s="67"/>
    </row>
    <row r="137" spans="1:27" s="35" customFormat="1" ht="38.25" customHeight="1">
      <c r="A137" s="26">
        <v>4</v>
      </c>
      <c r="B137" s="135" t="s">
        <v>206</v>
      </c>
      <c r="C137" s="54" t="s">
        <v>182</v>
      </c>
      <c r="D137" s="33" t="s">
        <v>123</v>
      </c>
      <c r="E137" s="33" t="s">
        <v>183</v>
      </c>
      <c r="F137" s="33" t="s">
        <v>31</v>
      </c>
      <c r="G137" s="33" t="s">
        <v>32</v>
      </c>
      <c r="H137" s="33" t="s">
        <v>181</v>
      </c>
      <c r="I137" s="60" t="s">
        <v>207</v>
      </c>
      <c r="J137" s="60" t="s">
        <v>207</v>
      </c>
      <c r="K137" s="121">
        <v>43556</v>
      </c>
      <c r="L137" s="121">
        <f t="shared" si="46"/>
        <v>43561</v>
      </c>
      <c r="M137" s="121">
        <f t="shared" si="47"/>
        <v>43578</v>
      </c>
      <c r="N137" s="121">
        <f t="shared" si="48"/>
        <v>43582</v>
      </c>
      <c r="O137" s="122">
        <f t="shared" si="49"/>
        <v>43642</v>
      </c>
      <c r="P137" s="122">
        <f t="shared" si="50"/>
        <v>43642</v>
      </c>
      <c r="Q137" s="121">
        <f t="shared" si="51"/>
        <v>43647</v>
      </c>
      <c r="R137" s="121">
        <f t="shared" si="52"/>
        <v>43650</v>
      </c>
      <c r="S137" s="121">
        <f t="shared" si="53"/>
        <v>43655</v>
      </c>
      <c r="T137" s="121">
        <f t="shared" si="54"/>
        <v>43672</v>
      </c>
      <c r="U137" s="33" t="s">
        <v>35</v>
      </c>
      <c r="V137" s="121">
        <f t="shared" si="55"/>
        <v>43675</v>
      </c>
      <c r="W137" s="356">
        <f t="shared" si="56"/>
        <v>43680</v>
      </c>
      <c r="X137" s="357"/>
      <c r="Y137" s="121">
        <f t="shared" si="57"/>
        <v>43687</v>
      </c>
      <c r="Z137" s="121">
        <f t="shared" si="58"/>
        <v>43702</v>
      </c>
      <c r="AA137" s="67"/>
    </row>
    <row r="138" spans="1:27" s="35" customFormat="1" ht="44.25" customHeight="1">
      <c r="A138" s="109">
        <v>5</v>
      </c>
      <c r="B138" s="135" t="s">
        <v>206</v>
      </c>
      <c r="C138" s="54" t="s">
        <v>184</v>
      </c>
      <c r="D138" s="33" t="s">
        <v>123</v>
      </c>
      <c r="E138" s="33" t="s">
        <v>183</v>
      </c>
      <c r="F138" s="33" t="s">
        <v>31</v>
      </c>
      <c r="G138" s="33" t="s">
        <v>32</v>
      </c>
      <c r="H138" s="33" t="s">
        <v>181</v>
      </c>
      <c r="I138" s="60" t="s">
        <v>207</v>
      </c>
      <c r="J138" s="60" t="s">
        <v>207</v>
      </c>
      <c r="K138" s="121">
        <v>43571</v>
      </c>
      <c r="L138" s="121">
        <f t="shared" si="46"/>
        <v>43576</v>
      </c>
      <c r="M138" s="121">
        <f t="shared" si="47"/>
        <v>43593</v>
      </c>
      <c r="N138" s="121">
        <f t="shared" si="48"/>
        <v>43597</v>
      </c>
      <c r="O138" s="122">
        <f t="shared" si="49"/>
        <v>43657</v>
      </c>
      <c r="P138" s="122">
        <f t="shared" si="50"/>
        <v>43657</v>
      </c>
      <c r="Q138" s="121">
        <f t="shared" si="51"/>
        <v>43662</v>
      </c>
      <c r="R138" s="121">
        <f t="shared" si="52"/>
        <v>43665</v>
      </c>
      <c r="S138" s="121">
        <f t="shared" si="53"/>
        <v>43670</v>
      </c>
      <c r="T138" s="121">
        <f t="shared" si="54"/>
        <v>43687</v>
      </c>
      <c r="U138" s="33" t="s">
        <v>35</v>
      </c>
      <c r="V138" s="121">
        <f t="shared" si="55"/>
        <v>43690</v>
      </c>
      <c r="W138" s="356">
        <f t="shared" si="56"/>
        <v>43695</v>
      </c>
      <c r="X138" s="357"/>
      <c r="Y138" s="121">
        <f t="shared" si="57"/>
        <v>43702</v>
      </c>
      <c r="Z138" s="121">
        <f t="shared" si="58"/>
        <v>43717</v>
      </c>
      <c r="AA138" s="67"/>
    </row>
    <row r="139" spans="1:27" s="35" customFormat="1" ht="47.25" customHeight="1">
      <c r="A139" s="26">
        <v>6</v>
      </c>
      <c r="B139" s="135" t="s">
        <v>206</v>
      </c>
      <c r="C139" s="54" t="s">
        <v>185</v>
      </c>
      <c r="D139" s="33" t="s">
        <v>123</v>
      </c>
      <c r="E139" s="33" t="s">
        <v>183</v>
      </c>
      <c r="F139" s="33" t="s">
        <v>31</v>
      </c>
      <c r="G139" s="33" t="s">
        <v>32</v>
      </c>
      <c r="H139" s="33" t="s">
        <v>181</v>
      </c>
      <c r="I139" s="60" t="s">
        <v>207</v>
      </c>
      <c r="J139" s="60" t="s">
        <v>207</v>
      </c>
      <c r="K139" s="121">
        <v>43571</v>
      </c>
      <c r="L139" s="121">
        <f t="shared" si="46"/>
        <v>43576</v>
      </c>
      <c r="M139" s="121">
        <f t="shared" si="47"/>
        <v>43593</v>
      </c>
      <c r="N139" s="121">
        <f t="shared" si="48"/>
        <v>43597</v>
      </c>
      <c r="O139" s="122">
        <f t="shared" si="49"/>
        <v>43657</v>
      </c>
      <c r="P139" s="122">
        <f t="shared" si="50"/>
        <v>43657</v>
      </c>
      <c r="Q139" s="121">
        <f t="shared" si="51"/>
        <v>43662</v>
      </c>
      <c r="R139" s="121">
        <f t="shared" si="52"/>
        <v>43665</v>
      </c>
      <c r="S139" s="121">
        <f t="shared" si="53"/>
        <v>43670</v>
      </c>
      <c r="T139" s="121">
        <f t="shared" si="54"/>
        <v>43687</v>
      </c>
      <c r="U139" s="33" t="s">
        <v>35</v>
      </c>
      <c r="V139" s="121">
        <f t="shared" si="55"/>
        <v>43690</v>
      </c>
      <c r="W139" s="356">
        <f t="shared" si="56"/>
        <v>43695</v>
      </c>
      <c r="X139" s="357"/>
      <c r="Y139" s="121">
        <f t="shared" si="57"/>
        <v>43702</v>
      </c>
      <c r="Z139" s="121">
        <f t="shared" si="58"/>
        <v>43717</v>
      </c>
      <c r="AA139" s="67"/>
    </row>
    <row r="140" spans="1:27" s="35" customFormat="1" ht="120.75" customHeight="1">
      <c r="A140" s="26">
        <v>7</v>
      </c>
      <c r="B140" s="135" t="s">
        <v>206</v>
      </c>
      <c r="C140" s="52" t="s">
        <v>186</v>
      </c>
      <c r="D140" s="33" t="s">
        <v>123</v>
      </c>
      <c r="E140" s="33" t="s">
        <v>136</v>
      </c>
      <c r="F140" s="33" t="s">
        <v>137</v>
      </c>
      <c r="G140" s="33" t="s">
        <v>32</v>
      </c>
      <c r="H140" s="33" t="s">
        <v>140</v>
      </c>
      <c r="I140" s="60" t="s">
        <v>207</v>
      </c>
      <c r="J140" s="60" t="s">
        <v>207</v>
      </c>
      <c r="K140" s="121">
        <v>43515</v>
      </c>
      <c r="L140" s="121">
        <f t="shared" si="46"/>
        <v>43520</v>
      </c>
      <c r="M140" s="121">
        <f t="shared" si="47"/>
        <v>43537</v>
      </c>
      <c r="N140" s="121">
        <f t="shared" si="48"/>
        <v>43541</v>
      </c>
      <c r="O140" s="122">
        <f>+N140+30</f>
        <v>43571</v>
      </c>
      <c r="P140" s="122">
        <f>+O140+37</f>
        <v>43608</v>
      </c>
      <c r="Q140" s="121">
        <f t="shared" si="51"/>
        <v>43613</v>
      </c>
      <c r="R140" s="121">
        <f t="shared" si="52"/>
        <v>43616</v>
      </c>
      <c r="S140" s="121">
        <f t="shared" si="53"/>
        <v>43621</v>
      </c>
      <c r="T140" s="121">
        <f t="shared" si="54"/>
        <v>43638</v>
      </c>
      <c r="U140" s="33" t="s">
        <v>35</v>
      </c>
      <c r="V140" s="121">
        <f t="shared" si="55"/>
        <v>43641</v>
      </c>
      <c r="W140" s="356">
        <f t="shared" si="56"/>
        <v>43646</v>
      </c>
      <c r="X140" s="357"/>
      <c r="Y140" s="121">
        <f t="shared" si="57"/>
        <v>43653</v>
      </c>
      <c r="Z140" s="121">
        <f t="shared" si="58"/>
        <v>43668</v>
      </c>
      <c r="AA140" s="67"/>
    </row>
    <row r="141" spans="1:27" s="35" customFormat="1" ht="96" customHeight="1">
      <c r="A141" s="109">
        <v>8</v>
      </c>
      <c r="B141" s="135" t="s">
        <v>206</v>
      </c>
      <c r="C141" s="52" t="s">
        <v>187</v>
      </c>
      <c r="D141" s="33" t="s">
        <v>123</v>
      </c>
      <c r="E141" s="33" t="s">
        <v>136</v>
      </c>
      <c r="F141" s="33" t="s">
        <v>137</v>
      </c>
      <c r="G141" s="33" t="s">
        <v>32</v>
      </c>
      <c r="H141" s="33" t="s">
        <v>140</v>
      </c>
      <c r="I141" s="60" t="s">
        <v>207</v>
      </c>
      <c r="J141" s="60" t="s">
        <v>207</v>
      </c>
      <c r="K141" s="121">
        <v>43515</v>
      </c>
      <c r="L141" s="121">
        <f t="shared" si="46"/>
        <v>43520</v>
      </c>
      <c r="M141" s="121">
        <f t="shared" si="47"/>
        <v>43537</v>
      </c>
      <c r="N141" s="121">
        <f t="shared" si="48"/>
        <v>43541</v>
      </c>
      <c r="O141" s="122">
        <f aca="true" t="shared" si="59" ref="O141:O157">+N141+30</f>
        <v>43571</v>
      </c>
      <c r="P141" s="122">
        <f aca="true" t="shared" si="60" ref="P141:P157">+O141+37</f>
        <v>43608</v>
      </c>
      <c r="Q141" s="121">
        <f t="shared" si="51"/>
        <v>43613</v>
      </c>
      <c r="R141" s="121">
        <f t="shared" si="52"/>
        <v>43616</v>
      </c>
      <c r="S141" s="121">
        <f t="shared" si="53"/>
        <v>43621</v>
      </c>
      <c r="T141" s="121">
        <f t="shared" si="54"/>
        <v>43638</v>
      </c>
      <c r="U141" s="33" t="s">
        <v>35</v>
      </c>
      <c r="V141" s="121">
        <f t="shared" si="55"/>
        <v>43641</v>
      </c>
      <c r="W141" s="356">
        <f t="shared" si="56"/>
        <v>43646</v>
      </c>
      <c r="X141" s="357"/>
      <c r="Y141" s="121">
        <f t="shared" si="57"/>
        <v>43653</v>
      </c>
      <c r="Z141" s="121">
        <f t="shared" si="58"/>
        <v>43668</v>
      </c>
      <c r="AA141" s="123"/>
    </row>
    <row r="142" spans="1:27" s="35" customFormat="1" ht="67.5" customHeight="1">
      <c r="A142" s="26">
        <v>9</v>
      </c>
      <c r="B142" s="135" t="s">
        <v>206</v>
      </c>
      <c r="C142" s="52" t="s">
        <v>188</v>
      </c>
      <c r="D142" s="33" t="s">
        <v>123</v>
      </c>
      <c r="E142" s="33" t="s">
        <v>136</v>
      </c>
      <c r="F142" s="33" t="s">
        <v>137</v>
      </c>
      <c r="G142" s="33" t="s">
        <v>32</v>
      </c>
      <c r="H142" s="33" t="s">
        <v>140</v>
      </c>
      <c r="I142" s="60" t="s">
        <v>207</v>
      </c>
      <c r="J142" s="60" t="s">
        <v>207</v>
      </c>
      <c r="K142" s="121">
        <v>43541</v>
      </c>
      <c r="L142" s="121">
        <f t="shared" si="46"/>
        <v>43546</v>
      </c>
      <c r="M142" s="121">
        <f t="shared" si="47"/>
        <v>43563</v>
      </c>
      <c r="N142" s="121">
        <f t="shared" si="48"/>
        <v>43567</v>
      </c>
      <c r="O142" s="122">
        <f t="shared" si="59"/>
        <v>43597</v>
      </c>
      <c r="P142" s="122">
        <f t="shared" si="60"/>
        <v>43634</v>
      </c>
      <c r="Q142" s="121">
        <f t="shared" si="51"/>
        <v>43639</v>
      </c>
      <c r="R142" s="121">
        <f t="shared" si="52"/>
        <v>43642</v>
      </c>
      <c r="S142" s="121">
        <f t="shared" si="53"/>
        <v>43647</v>
      </c>
      <c r="T142" s="121">
        <f t="shared" si="54"/>
        <v>43664</v>
      </c>
      <c r="U142" s="33" t="s">
        <v>35</v>
      </c>
      <c r="V142" s="121">
        <f t="shared" si="55"/>
        <v>43667</v>
      </c>
      <c r="W142" s="356">
        <f t="shared" si="56"/>
        <v>43672</v>
      </c>
      <c r="X142" s="357"/>
      <c r="Y142" s="121">
        <f t="shared" si="57"/>
        <v>43679</v>
      </c>
      <c r="Z142" s="121">
        <f t="shared" si="58"/>
        <v>43694</v>
      </c>
      <c r="AA142" s="123"/>
    </row>
    <row r="143" spans="1:27" s="35" customFormat="1" ht="83.25" customHeight="1">
      <c r="A143" s="156">
        <v>10</v>
      </c>
      <c r="B143" s="119" t="s">
        <v>206</v>
      </c>
      <c r="C143" s="145" t="s">
        <v>189</v>
      </c>
      <c r="D143" s="36" t="s">
        <v>123</v>
      </c>
      <c r="E143" s="36" t="s">
        <v>136</v>
      </c>
      <c r="F143" s="36" t="s">
        <v>137</v>
      </c>
      <c r="G143" s="36" t="s">
        <v>32</v>
      </c>
      <c r="H143" s="36" t="s">
        <v>140</v>
      </c>
      <c r="I143" s="59" t="s">
        <v>207</v>
      </c>
      <c r="J143" s="59" t="s">
        <v>207</v>
      </c>
      <c r="K143" s="157">
        <v>43545</v>
      </c>
      <c r="L143" s="157">
        <f t="shared" si="46"/>
        <v>43550</v>
      </c>
      <c r="M143" s="157">
        <f t="shared" si="47"/>
        <v>43567</v>
      </c>
      <c r="N143" s="157">
        <f t="shared" si="48"/>
        <v>43571</v>
      </c>
      <c r="O143" s="158">
        <f t="shared" si="59"/>
        <v>43601</v>
      </c>
      <c r="P143" s="158">
        <f t="shared" si="60"/>
        <v>43638</v>
      </c>
      <c r="Q143" s="157">
        <f t="shared" si="51"/>
        <v>43643</v>
      </c>
      <c r="R143" s="157">
        <f t="shared" si="52"/>
        <v>43646</v>
      </c>
      <c r="S143" s="157">
        <f t="shared" si="53"/>
        <v>43651</v>
      </c>
      <c r="T143" s="157">
        <f t="shared" si="54"/>
        <v>43668</v>
      </c>
      <c r="U143" s="36" t="s">
        <v>35</v>
      </c>
      <c r="V143" s="157">
        <f t="shared" si="55"/>
        <v>43671</v>
      </c>
      <c r="W143" s="379">
        <f t="shared" si="56"/>
        <v>43676</v>
      </c>
      <c r="X143" s="380"/>
      <c r="Y143" s="157">
        <f t="shared" si="57"/>
        <v>43683</v>
      </c>
      <c r="Z143" s="157">
        <f t="shared" si="58"/>
        <v>43698</v>
      </c>
      <c r="AA143" s="159"/>
    </row>
    <row r="144" spans="1:27" s="35" customFormat="1" ht="45.75" customHeight="1">
      <c r="A144" s="160">
        <v>11</v>
      </c>
      <c r="B144" s="112" t="s">
        <v>206</v>
      </c>
      <c r="C144" s="113" t="s">
        <v>190</v>
      </c>
      <c r="D144" s="32" t="s">
        <v>123</v>
      </c>
      <c r="E144" s="32" t="s">
        <v>136</v>
      </c>
      <c r="F144" s="32" t="s">
        <v>137</v>
      </c>
      <c r="G144" s="32" t="s">
        <v>32</v>
      </c>
      <c r="H144" s="32" t="s">
        <v>174</v>
      </c>
      <c r="I144" s="43" t="s">
        <v>207</v>
      </c>
      <c r="J144" s="43" t="s">
        <v>207</v>
      </c>
      <c r="K144" s="67" t="s">
        <v>175</v>
      </c>
      <c r="L144" s="67" t="s">
        <v>35</v>
      </c>
      <c r="M144" s="67" t="s">
        <v>35</v>
      </c>
      <c r="N144" s="67" t="s">
        <v>35</v>
      </c>
      <c r="O144" s="67" t="s">
        <v>35</v>
      </c>
      <c r="P144" s="67" t="s">
        <v>35</v>
      </c>
      <c r="Q144" s="67" t="s">
        <v>35</v>
      </c>
      <c r="R144" s="67" t="s">
        <v>35</v>
      </c>
      <c r="S144" s="67">
        <v>43692</v>
      </c>
      <c r="T144" s="67">
        <f t="shared" si="54"/>
        <v>43709</v>
      </c>
      <c r="U144" s="32" t="s">
        <v>35</v>
      </c>
      <c r="V144" s="67">
        <f t="shared" si="55"/>
        <v>43712</v>
      </c>
      <c r="W144" s="381">
        <f t="shared" si="56"/>
        <v>43717</v>
      </c>
      <c r="X144" s="382"/>
      <c r="Y144" s="67">
        <f t="shared" si="57"/>
        <v>43724</v>
      </c>
      <c r="Z144" s="67">
        <f t="shared" si="58"/>
        <v>43739</v>
      </c>
      <c r="AA144" s="68"/>
    </row>
    <row r="145" spans="1:27" s="35" customFormat="1" ht="69.75" customHeight="1" thickBot="1">
      <c r="A145" s="151">
        <v>12</v>
      </c>
      <c r="B145" s="161" t="s">
        <v>206</v>
      </c>
      <c r="C145" s="162" t="s">
        <v>191</v>
      </c>
      <c r="D145" s="84" t="s">
        <v>123</v>
      </c>
      <c r="E145" s="84" t="s">
        <v>136</v>
      </c>
      <c r="F145" s="84" t="s">
        <v>137</v>
      </c>
      <c r="G145" s="84" t="s">
        <v>32</v>
      </c>
      <c r="H145" s="84" t="s">
        <v>174</v>
      </c>
      <c r="I145" s="83" t="s">
        <v>207</v>
      </c>
      <c r="J145" s="83" t="s">
        <v>207</v>
      </c>
      <c r="K145" s="163" t="s">
        <v>175</v>
      </c>
      <c r="L145" s="163" t="s">
        <v>35</v>
      </c>
      <c r="M145" s="163" t="s">
        <v>35</v>
      </c>
      <c r="N145" s="163" t="s">
        <v>35</v>
      </c>
      <c r="O145" s="163" t="s">
        <v>35</v>
      </c>
      <c r="P145" s="163" t="s">
        <v>35</v>
      </c>
      <c r="Q145" s="163" t="s">
        <v>35</v>
      </c>
      <c r="R145" s="163" t="s">
        <v>35</v>
      </c>
      <c r="S145" s="163">
        <v>43784</v>
      </c>
      <c r="T145" s="163">
        <f t="shared" si="54"/>
        <v>43801</v>
      </c>
      <c r="U145" s="84" t="s">
        <v>35</v>
      </c>
      <c r="V145" s="163">
        <f t="shared" si="55"/>
        <v>43804</v>
      </c>
      <c r="W145" s="377">
        <f t="shared" si="56"/>
        <v>43809</v>
      </c>
      <c r="X145" s="378"/>
      <c r="Y145" s="163">
        <f t="shared" si="57"/>
        <v>43816</v>
      </c>
      <c r="Z145" s="163">
        <f t="shared" si="58"/>
        <v>43831</v>
      </c>
      <c r="AA145" s="164"/>
    </row>
    <row r="146" spans="1:27" s="35" customFormat="1" ht="38.25" customHeight="1">
      <c r="A146" s="109">
        <v>13</v>
      </c>
      <c r="B146" s="135" t="s">
        <v>206</v>
      </c>
      <c r="C146" s="53" t="s">
        <v>192</v>
      </c>
      <c r="D146" s="33" t="s">
        <v>123</v>
      </c>
      <c r="E146" s="33" t="s">
        <v>136</v>
      </c>
      <c r="F146" s="33" t="s">
        <v>137</v>
      </c>
      <c r="G146" s="33" t="s">
        <v>32</v>
      </c>
      <c r="H146" s="33" t="s">
        <v>174</v>
      </c>
      <c r="I146" s="60" t="s">
        <v>207</v>
      </c>
      <c r="J146" s="60" t="s">
        <v>207</v>
      </c>
      <c r="K146" s="121" t="s">
        <v>175</v>
      </c>
      <c r="L146" s="121" t="s">
        <v>35</v>
      </c>
      <c r="M146" s="121" t="s">
        <v>35</v>
      </c>
      <c r="N146" s="121" t="s">
        <v>35</v>
      </c>
      <c r="O146" s="121" t="s">
        <v>35</v>
      </c>
      <c r="P146" s="121" t="s">
        <v>35</v>
      </c>
      <c r="Q146" s="121" t="s">
        <v>35</v>
      </c>
      <c r="R146" s="121" t="s">
        <v>35</v>
      </c>
      <c r="S146" s="121">
        <v>43695</v>
      </c>
      <c r="T146" s="121">
        <f t="shared" si="54"/>
        <v>43712</v>
      </c>
      <c r="U146" s="33" t="s">
        <v>35</v>
      </c>
      <c r="V146" s="121">
        <f t="shared" si="55"/>
        <v>43715</v>
      </c>
      <c r="W146" s="356">
        <f t="shared" si="56"/>
        <v>43720</v>
      </c>
      <c r="X146" s="357"/>
      <c r="Y146" s="121">
        <f t="shared" si="57"/>
        <v>43727</v>
      </c>
      <c r="Z146" s="121">
        <f t="shared" si="58"/>
        <v>43742</v>
      </c>
      <c r="AA146" s="123"/>
    </row>
    <row r="147" spans="1:27" s="35" customFormat="1" ht="37.5" customHeight="1">
      <c r="A147" s="109">
        <v>14</v>
      </c>
      <c r="B147" s="135" t="s">
        <v>206</v>
      </c>
      <c r="C147" s="52" t="s">
        <v>193</v>
      </c>
      <c r="D147" s="33" t="s">
        <v>123</v>
      </c>
      <c r="E147" s="33" t="s">
        <v>143</v>
      </c>
      <c r="F147" s="33" t="s">
        <v>137</v>
      </c>
      <c r="G147" s="33" t="s">
        <v>32</v>
      </c>
      <c r="H147" s="33" t="s">
        <v>140</v>
      </c>
      <c r="I147" s="60" t="s">
        <v>207</v>
      </c>
      <c r="J147" s="60" t="s">
        <v>207</v>
      </c>
      <c r="K147" s="121">
        <v>43563</v>
      </c>
      <c r="L147" s="121">
        <f t="shared" si="46"/>
        <v>43568</v>
      </c>
      <c r="M147" s="121">
        <f t="shared" si="47"/>
        <v>43585</v>
      </c>
      <c r="N147" s="121">
        <f t="shared" si="48"/>
        <v>43589</v>
      </c>
      <c r="O147" s="122">
        <f t="shared" si="59"/>
        <v>43619</v>
      </c>
      <c r="P147" s="122">
        <f t="shared" si="60"/>
        <v>43656</v>
      </c>
      <c r="Q147" s="121">
        <f t="shared" si="51"/>
        <v>43661</v>
      </c>
      <c r="R147" s="121">
        <f t="shared" si="52"/>
        <v>43664</v>
      </c>
      <c r="S147" s="121">
        <f t="shared" si="53"/>
        <v>43669</v>
      </c>
      <c r="T147" s="121">
        <f t="shared" si="54"/>
        <v>43686</v>
      </c>
      <c r="U147" s="33" t="s">
        <v>35</v>
      </c>
      <c r="V147" s="121">
        <f t="shared" si="55"/>
        <v>43689</v>
      </c>
      <c r="W147" s="356">
        <f t="shared" si="56"/>
        <v>43694</v>
      </c>
      <c r="X147" s="357"/>
      <c r="Y147" s="121">
        <f t="shared" si="57"/>
        <v>43701</v>
      </c>
      <c r="Z147" s="121">
        <f t="shared" si="58"/>
        <v>43716</v>
      </c>
      <c r="AA147" s="123"/>
    </row>
    <row r="148" spans="1:27" s="35" customFormat="1" ht="139.5" customHeight="1">
      <c r="A148" s="26">
        <v>15</v>
      </c>
      <c r="B148" s="135" t="s">
        <v>206</v>
      </c>
      <c r="C148" s="52" t="s">
        <v>317</v>
      </c>
      <c r="D148" s="33" t="s">
        <v>123</v>
      </c>
      <c r="E148" s="33" t="s">
        <v>136</v>
      </c>
      <c r="F148" s="33" t="s">
        <v>137</v>
      </c>
      <c r="G148" s="33" t="s">
        <v>32</v>
      </c>
      <c r="H148" s="33" t="s">
        <v>140</v>
      </c>
      <c r="I148" s="60" t="s">
        <v>207</v>
      </c>
      <c r="J148" s="60" t="s">
        <v>207</v>
      </c>
      <c r="K148" s="121">
        <v>43571</v>
      </c>
      <c r="L148" s="121">
        <f t="shared" si="46"/>
        <v>43576</v>
      </c>
      <c r="M148" s="121">
        <f t="shared" si="47"/>
        <v>43593</v>
      </c>
      <c r="N148" s="121">
        <f t="shared" si="48"/>
        <v>43597</v>
      </c>
      <c r="O148" s="122">
        <f t="shared" si="59"/>
        <v>43627</v>
      </c>
      <c r="P148" s="122">
        <f t="shared" si="60"/>
        <v>43664</v>
      </c>
      <c r="Q148" s="121">
        <f t="shared" si="51"/>
        <v>43669</v>
      </c>
      <c r="R148" s="121">
        <f t="shared" si="52"/>
        <v>43672</v>
      </c>
      <c r="S148" s="121">
        <f t="shared" si="53"/>
        <v>43677</v>
      </c>
      <c r="T148" s="121">
        <f t="shared" si="54"/>
        <v>43694</v>
      </c>
      <c r="U148" s="33" t="s">
        <v>35</v>
      </c>
      <c r="V148" s="121">
        <f t="shared" si="55"/>
        <v>43697</v>
      </c>
      <c r="W148" s="356">
        <f t="shared" si="56"/>
        <v>43702</v>
      </c>
      <c r="X148" s="357"/>
      <c r="Y148" s="121">
        <f t="shared" si="57"/>
        <v>43709</v>
      </c>
      <c r="Z148" s="121">
        <f t="shared" si="58"/>
        <v>43724</v>
      </c>
      <c r="AA148" s="123"/>
    </row>
    <row r="149" spans="1:27" s="35" customFormat="1" ht="122.25" customHeight="1">
      <c r="A149" s="26">
        <v>16</v>
      </c>
      <c r="B149" s="135" t="s">
        <v>206</v>
      </c>
      <c r="C149" s="52" t="s">
        <v>194</v>
      </c>
      <c r="D149" s="33" t="s">
        <v>123</v>
      </c>
      <c r="E149" s="33" t="s">
        <v>136</v>
      </c>
      <c r="F149" s="33" t="s">
        <v>137</v>
      </c>
      <c r="G149" s="33" t="s">
        <v>32</v>
      </c>
      <c r="H149" s="33" t="s">
        <v>140</v>
      </c>
      <c r="I149" s="60" t="s">
        <v>207</v>
      </c>
      <c r="J149" s="60" t="s">
        <v>207</v>
      </c>
      <c r="K149" s="121">
        <v>43571</v>
      </c>
      <c r="L149" s="121">
        <f t="shared" si="46"/>
        <v>43576</v>
      </c>
      <c r="M149" s="121">
        <f t="shared" si="47"/>
        <v>43593</v>
      </c>
      <c r="N149" s="121">
        <f t="shared" si="48"/>
        <v>43597</v>
      </c>
      <c r="O149" s="122">
        <f t="shared" si="59"/>
        <v>43627</v>
      </c>
      <c r="P149" s="122">
        <f t="shared" si="60"/>
        <v>43664</v>
      </c>
      <c r="Q149" s="121">
        <f t="shared" si="51"/>
        <v>43669</v>
      </c>
      <c r="R149" s="121">
        <f t="shared" si="52"/>
        <v>43672</v>
      </c>
      <c r="S149" s="121">
        <f t="shared" si="53"/>
        <v>43677</v>
      </c>
      <c r="T149" s="121">
        <f t="shared" si="54"/>
        <v>43694</v>
      </c>
      <c r="U149" s="33" t="s">
        <v>35</v>
      </c>
      <c r="V149" s="121">
        <f t="shared" si="55"/>
        <v>43697</v>
      </c>
      <c r="W149" s="356">
        <f t="shared" si="56"/>
        <v>43702</v>
      </c>
      <c r="X149" s="357"/>
      <c r="Y149" s="121">
        <f t="shared" si="57"/>
        <v>43709</v>
      </c>
      <c r="Z149" s="121">
        <f t="shared" si="58"/>
        <v>43724</v>
      </c>
      <c r="AA149" s="123"/>
    </row>
    <row r="150" spans="1:27" s="35" customFormat="1" ht="46.5" customHeight="1">
      <c r="A150" s="109">
        <v>17</v>
      </c>
      <c r="B150" s="135" t="s">
        <v>206</v>
      </c>
      <c r="C150" s="52" t="s">
        <v>195</v>
      </c>
      <c r="D150" s="33" t="s">
        <v>123</v>
      </c>
      <c r="E150" s="33" t="s">
        <v>143</v>
      </c>
      <c r="F150" s="33" t="s">
        <v>137</v>
      </c>
      <c r="G150" s="33" t="s">
        <v>32</v>
      </c>
      <c r="H150" s="33" t="s">
        <v>140</v>
      </c>
      <c r="I150" s="60" t="s">
        <v>207</v>
      </c>
      <c r="J150" s="60" t="s">
        <v>207</v>
      </c>
      <c r="K150" s="121">
        <v>43567</v>
      </c>
      <c r="L150" s="121">
        <f t="shared" si="46"/>
        <v>43572</v>
      </c>
      <c r="M150" s="121">
        <f t="shared" si="47"/>
        <v>43589</v>
      </c>
      <c r="N150" s="121">
        <f t="shared" si="48"/>
        <v>43593</v>
      </c>
      <c r="O150" s="122">
        <f t="shared" si="59"/>
        <v>43623</v>
      </c>
      <c r="P150" s="122">
        <f t="shared" si="60"/>
        <v>43660</v>
      </c>
      <c r="Q150" s="121">
        <f t="shared" si="51"/>
        <v>43665</v>
      </c>
      <c r="R150" s="121">
        <f t="shared" si="52"/>
        <v>43668</v>
      </c>
      <c r="S150" s="121">
        <f t="shared" si="53"/>
        <v>43673</v>
      </c>
      <c r="T150" s="121">
        <f t="shared" si="54"/>
        <v>43690</v>
      </c>
      <c r="U150" s="33" t="s">
        <v>35</v>
      </c>
      <c r="V150" s="121">
        <f t="shared" si="55"/>
        <v>43693</v>
      </c>
      <c r="W150" s="356">
        <f t="shared" si="56"/>
        <v>43698</v>
      </c>
      <c r="X150" s="357"/>
      <c r="Y150" s="121">
        <f t="shared" si="57"/>
        <v>43705</v>
      </c>
      <c r="Z150" s="121">
        <f t="shared" si="58"/>
        <v>43720</v>
      </c>
      <c r="AA150" s="123"/>
    </row>
    <row r="151" spans="1:27" s="35" customFormat="1" ht="44.25" customHeight="1">
      <c r="A151" s="26">
        <v>18</v>
      </c>
      <c r="B151" s="135" t="s">
        <v>206</v>
      </c>
      <c r="C151" s="53" t="s">
        <v>196</v>
      </c>
      <c r="D151" s="33" t="s">
        <v>123</v>
      </c>
      <c r="E151" s="33" t="s">
        <v>136</v>
      </c>
      <c r="F151" s="33" t="s">
        <v>137</v>
      </c>
      <c r="G151" s="33" t="s">
        <v>32</v>
      </c>
      <c r="H151" s="33" t="s">
        <v>174</v>
      </c>
      <c r="I151" s="60" t="s">
        <v>207</v>
      </c>
      <c r="J151" s="60" t="s">
        <v>207</v>
      </c>
      <c r="K151" s="121" t="s">
        <v>175</v>
      </c>
      <c r="L151" s="121" t="s">
        <v>35</v>
      </c>
      <c r="M151" s="121" t="s">
        <v>35</v>
      </c>
      <c r="N151" s="121" t="s">
        <v>35</v>
      </c>
      <c r="O151" s="121" t="s">
        <v>35</v>
      </c>
      <c r="P151" s="121" t="s">
        <v>35</v>
      </c>
      <c r="Q151" s="121" t="s">
        <v>35</v>
      </c>
      <c r="R151" s="121" t="s">
        <v>35</v>
      </c>
      <c r="S151" s="121">
        <v>43511</v>
      </c>
      <c r="T151" s="121">
        <f t="shared" si="54"/>
        <v>43528</v>
      </c>
      <c r="U151" s="33" t="s">
        <v>35</v>
      </c>
      <c r="V151" s="121">
        <f t="shared" si="55"/>
        <v>43531</v>
      </c>
      <c r="W151" s="356">
        <f t="shared" si="56"/>
        <v>43536</v>
      </c>
      <c r="X151" s="357"/>
      <c r="Y151" s="121">
        <f t="shared" si="57"/>
        <v>43543</v>
      </c>
      <c r="Z151" s="121">
        <f t="shared" si="58"/>
        <v>43558</v>
      </c>
      <c r="AA151" s="123"/>
    </row>
    <row r="152" spans="1:27" s="35" customFormat="1" ht="48" customHeight="1">
      <c r="A152" s="26">
        <v>19</v>
      </c>
      <c r="B152" s="135" t="s">
        <v>206</v>
      </c>
      <c r="C152" s="52" t="s">
        <v>197</v>
      </c>
      <c r="D152" s="33" t="s">
        <v>123</v>
      </c>
      <c r="E152" s="33" t="s">
        <v>136</v>
      </c>
      <c r="F152" s="33" t="s">
        <v>137</v>
      </c>
      <c r="G152" s="33" t="s">
        <v>32</v>
      </c>
      <c r="H152" s="33" t="s">
        <v>140</v>
      </c>
      <c r="I152" s="60" t="s">
        <v>207</v>
      </c>
      <c r="J152" s="60" t="s">
        <v>207</v>
      </c>
      <c r="K152" s="121">
        <v>43515</v>
      </c>
      <c r="L152" s="121">
        <f t="shared" si="46"/>
        <v>43520</v>
      </c>
      <c r="M152" s="121">
        <f t="shared" si="47"/>
        <v>43537</v>
      </c>
      <c r="N152" s="121">
        <f t="shared" si="48"/>
        <v>43541</v>
      </c>
      <c r="O152" s="122">
        <f t="shared" si="59"/>
        <v>43571</v>
      </c>
      <c r="P152" s="122">
        <f t="shared" si="60"/>
        <v>43608</v>
      </c>
      <c r="Q152" s="121">
        <f t="shared" si="51"/>
        <v>43613</v>
      </c>
      <c r="R152" s="121">
        <f t="shared" si="52"/>
        <v>43616</v>
      </c>
      <c r="S152" s="121">
        <f t="shared" si="53"/>
        <v>43621</v>
      </c>
      <c r="T152" s="121">
        <f t="shared" si="54"/>
        <v>43638</v>
      </c>
      <c r="U152" s="33" t="s">
        <v>35</v>
      </c>
      <c r="V152" s="121">
        <f t="shared" si="55"/>
        <v>43641</v>
      </c>
      <c r="W152" s="356">
        <f t="shared" si="56"/>
        <v>43646</v>
      </c>
      <c r="X152" s="357"/>
      <c r="Y152" s="121">
        <f t="shared" si="57"/>
        <v>43653</v>
      </c>
      <c r="Z152" s="121">
        <f t="shared" si="58"/>
        <v>43668</v>
      </c>
      <c r="AA152" s="123"/>
    </row>
    <row r="153" spans="1:27" s="35" customFormat="1" ht="47.25" customHeight="1">
      <c r="A153" s="109">
        <v>20</v>
      </c>
      <c r="B153" s="135" t="s">
        <v>206</v>
      </c>
      <c r="C153" s="52" t="s">
        <v>198</v>
      </c>
      <c r="D153" s="33" t="s">
        <v>123</v>
      </c>
      <c r="E153" s="33" t="s">
        <v>199</v>
      </c>
      <c r="F153" s="33" t="s">
        <v>137</v>
      </c>
      <c r="G153" s="33" t="s">
        <v>32</v>
      </c>
      <c r="H153" s="33" t="s">
        <v>140</v>
      </c>
      <c r="I153" s="60" t="s">
        <v>207</v>
      </c>
      <c r="J153" s="60" t="s">
        <v>207</v>
      </c>
      <c r="K153" s="121">
        <v>43567</v>
      </c>
      <c r="L153" s="121">
        <f t="shared" si="46"/>
        <v>43572</v>
      </c>
      <c r="M153" s="121">
        <f t="shared" si="47"/>
        <v>43589</v>
      </c>
      <c r="N153" s="121">
        <f t="shared" si="48"/>
        <v>43593</v>
      </c>
      <c r="O153" s="122">
        <f t="shared" si="59"/>
        <v>43623</v>
      </c>
      <c r="P153" s="122">
        <f t="shared" si="60"/>
        <v>43660</v>
      </c>
      <c r="Q153" s="121">
        <f t="shared" si="51"/>
        <v>43665</v>
      </c>
      <c r="R153" s="121">
        <f t="shared" si="52"/>
        <v>43668</v>
      </c>
      <c r="S153" s="121">
        <f t="shared" si="53"/>
        <v>43673</v>
      </c>
      <c r="T153" s="121">
        <f t="shared" si="54"/>
        <v>43690</v>
      </c>
      <c r="U153" s="33" t="s">
        <v>35</v>
      </c>
      <c r="V153" s="121">
        <f t="shared" si="55"/>
        <v>43693</v>
      </c>
      <c r="W153" s="356">
        <f t="shared" si="56"/>
        <v>43698</v>
      </c>
      <c r="X153" s="357"/>
      <c r="Y153" s="121">
        <f t="shared" si="57"/>
        <v>43705</v>
      </c>
      <c r="Z153" s="121">
        <f t="shared" si="58"/>
        <v>43720</v>
      </c>
      <c r="AA153" s="123"/>
    </row>
    <row r="154" spans="1:27" s="35" customFormat="1" ht="44.25" customHeight="1">
      <c r="A154" s="26">
        <v>21</v>
      </c>
      <c r="B154" s="135" t="s">
        <v>206</v>
      </c>
      <c r="C154" s="52" t="s">
        <v>200</v>
      </c>
      <c r="D154" s="33" t="s">
        <v>123</v>
      </c>
      <c r="E154" s="33" t="s">
        <v>199</v>
      </c>
      <c r="F154" s="33" t="s">
        <v>137</v>
      </c>
      <c r="G154" s="33" t="s">
        <v>32</v>
      </c>
      <c r="H154" s="33" t="s">
        <v>140</v>
      </c>
      <c r="I154" s="60" t="s">
        <v>207</v>
      </c>
      <c r="J154" s="60" t="s">
        <v>207</v>
      </c>
      <c r="K154" s="121">
        <v>43567</v>
      </c>
      <c r="L154" s="121">
        <f t="shared" si="46"/>
        <v>43572</v>
      </c>
      <c r="M154" s="121">
        <f t="shared" si="47"/>
        <v>43589</v>
      </c>
      <c r="N154" s="121">
        <f t="shared" si="48"/>
        <v>43593</v>
      </c>
      <c r="O154" s="122">
        <f t="shared" si="59"/>
        <v>43623</v>
      </c>
      <c r="P154" s="122">
        <f t="shared" si="60"/>
        <v>43660</v>
      </c>
      <c r="Q154" s="121">
        <f t="shared" si="51"/>
        <v>43665</v>
      </c>
      <c r="R154" s="121">
        <f t="shared" si="52"/>
        <v>43668</v>
      </c>
      <c r="S154" s="121">
        <f t="shared" si="53"/>
        <v>43673</v>
      </c>
      <c r="T154" s="121">
        <f t="shared" si="54"/>
        <v>43690</v>
      </c>
      <c r="U154" s="33" t="s">
        <v>35</v>
      </c>
      <c r="V154" s="121">
        <f t="shared" si="55"/>
        <v>43693</v>
      </c>
      <c r="W154" s="356">
        <f t="shared" si="56"/>
        <v>43698</v>
      </c>
      <c r="X154" s="357"/>
      <c r="Y154" s="121">
        <f t="shared" si="57"/>
        <v>43705</v>
      </c>
      <c r="Z154" s="121">
        <f t="shared" si="58"/>
        <v>43720</v>
      </c>
      <c r="AA154" s="123"/>
    </row>
    <row r="155" spans="1:27" s="35" customFormat="1" ht="33.75" customHeight="1">
      <c r="A155" s="26">
        <v>22</v>
      </c>
      <c r="B155" s="135" t="s">
        <v>206</v>
      </c>
      <c r="C155" s="52" t="s">
        <v>201</v>
      </c>
      <c r="D155" s="33" t="s">
        <v>123</v>
      </c>
      <c r="E155" s="33" t="s">
        <v>136</v>
      </c>
      <c r="F155" s="33" t="s">
        <v>137</v>
      </c>
      <c r="G155" s="33" t="s">
        <v>32</v>
      </c>
      <c r="H155" s="33" t="s">
        <v>140</v>
      </c>
      <c r="I155" s="60" t="s">
        <v>207</v>
      </c>
      <c r="J155" s="60" t="s">
        <v>207</v>
      </c>
      <c r="K155" s="121">
        <v>43577</v>
      </c>
      <c r="L155" s="121">
        <f t="shared" si="46"/>
        <v>43582</v>
      </c>
      <c r="M155" s="121">
        <f t="shared" si="47"/>
        <v>43599</v>
      </c>
      <c r="N155" s="121">
        <f t="shared" si="48"/>
        <v>43603</v>
      </c>
      <c r="O155" s="122">
        <f t="shared" si="59"/>
        <v>43633</v>
      </c>
      <c r="P155" s="122">
        <f t="shared" si="60"/>
        <v>43670</v>
      </c>
      <c r="Q155" s="121">
        <f t="shared" si="51"/>
        <v>43675</v>
      </c>
      <c r="R155" s="121">
        <f t="shared" si="52"/>
        <v>43678</v>
      </c>
      <c r="S155" s="121">
        <f t="shared" si="53"/>
        <v>43683</v>
      </c>
      <c r="T155" s="121">
        <f t="shared" si="54"/>
        <v>43700</v>
      </c>
      <c r="U155" s="33" t="s">
        <v>35</v>
      </c>
      <c r="V155" s="121">
        <f t="shared" si="55"/>
        <v>43703</v>
      </c>
      <c r="W155" s="356">
        <f t="shared" si="56"/>
        <v>43708</v>
      </c>
      <c r="X155" s="357"/>
      <c r="Y155" s="121">
        <f t="shared" si="57"/>
        <v>43715</v>
      </c>
      <c r="Z155" s="121">
        <f t="shared" si="58"/>
        <v>43730</v>
      </c>
      <c r="AA155" s="123"/>
    </row>
    <row r="156" spans="1:27" s="35" customFormat="1" ht="38.25" customHeight="1">
      <c r="A156" s="109">
        <v>23</v>
      </c>
      <c r="B156" s="135" t="s">
        <v>206</v>
      </c>
      <c r="C156" s="53" t="s">
        <v>202</v>
      </c>
      <c r="D156" s="33" t="s">
        <v>123</v>
      </c>
      <c r="E156" s="33" t="s">
        <v>199</v>
      </c>
      <c r="F156" s="33" t="s">
        <v>137</v>
      </c>
      <c r="G156" s="33" t="s">
        <v>32</v>
      </c>
      <c r="H156" s="33" t="s">
        <v>203</v>
      </c>
      <c r="I156" s="60" t="s">
        <v>207</v>
      </c>
      <c r="J156" s="60" t="s">
        <v>207</v>
      </c>
      <c r="K156" s="121" t="s">
        <v>175</v>
      </c>
      <c r="L156" s="121" t="s">
        <v>35</v>
      </c>
      <c r="M156" s="121" t="s">
        <v>35</v>
      </c>
      <c r="N156" s="121" t="s">
        <v>35</v>
      </c>
      <c r="O156" s="121" t="s">
        <v>35</v>
      </c>
      <c r="P156" s="121" t="s">
        <v>35</v>
      </c>
      <c r="Q156" s="121" t="s">
        <v>35</v>
      </c>
      <c r="R156" s="121" t="s">
        <v>35</v>
      </c>
      <c r="S156" s="121">
        <v>43511</v>
      </c>
      <c r="T156" s="121">
        <f t="shared" si="54"/>
        <v>43528</v>
      </c>
      <c r="U156" s="33" t="s">
        <v>35</v>
      </c>
      <c r="V156" s="121">
        <f t="shared" si="55"/>
        <v>43531</v>
      </c>
      <c r="W156" s="356">
        <f t="shared" si="56"/>
        <v>43536</v>
      </c>
      <c r="X156" s="357"/>
      <c r="Y156" s="121">
        <f t="shared" si="57"/>
        <v>43543</v>
      </c>
      <c r="Z156" s="121">
        <f t="shared" si="58"/>
        <v>43558</v>
      </c>
      <c r="AA156" s="123"/>
    </row>
    <row r="157" spans="1:27" s="35" customFormat="1" ht="69.75" customHeight="1">
      <c r="A157" s="26">
        <v>24</v>
      </c>
      <c r="B157" s="135" t="s">
        <v>206</v>
      </c>
      <c r="C157" s="52" t="s">
        <v>204</v>
      </c>
      <c r="D157" s="33" t="s">
        <v>123</v>
      </c>
      <c r="E157" s="33" t="s">
        <v>205</v>
      </c>
      <c r="F157" s="33" t="s">
        <v>163</v>
      </c>
      <c r="G157" s="33" t="s">
        <v>32</v>
      </c>
      <c r="H157" s="33" t="s">
        <v>181</v>
      </c>
      <c r="I157" s="60" t="s">
        <v>207</v>
      </c>
      <c r="J157" s="60" t="s">
        <v>207</v>
      </c>
      <c r="K157" s="121">
        <v>43570</v>
      </c>
      <c r="L157" s="121">
        <f t="shared" si="46"/>
        <v>43575</v>
      </c>
      <c r="M157" s="121">
        <f t="shared" si="47"/>
        <v>43592</v>
      </c>
      <c r="N157" s="121">
        <f t="shared" si="48"/>
        <v>43596</v>
      </c>
      <c r="O157" s="122">
        <f t="shared" si="59"/>
        <v>43626</v>
      </c>
      <c r="P157" s="122">
        <f t="shared" si="60"/>
        <v>43663</v>
      </c>
      <c r="Q157" s="121">
        <f t="shared" si="51"/>
        <v>43668</v>
      </c>
      <c r="R157" s="121">
        <f t="shared" si="52"/>
        <v>43671</v>
      </c>
      <c r="S157" s="121">
        <f t="shared" si="53"/>
        <v>43676</v>
      </c>
      <c r="T157" s="121">
        <f t="shared" si="54"/>
        <v>43693</v>
      </c>
      <c r="U157" s="33" t="s">
        <v>35</v>
      </c>
      <c r="V157" s="121">
        <f t="shared" si="55"/>
        <v>43696</v>
      </c>
      <c r="W157" s="356">
        <f t="shared" si="56"/>
        <v>43701</v>
      </c>
      <c r="X157" s="357"/>
      <c r="Y157" s="121">
        <f t="shared" si="57"/>
        <v>43708</v>
      </c>
      <c r="Z157" s="121">
        <f t="shared" si="58"/>
        <v>43723</v>
      </c>
      <c r="AA157" s="123"/>
    </row>
    <row r="158" spans="1:27" s="46" customFormat="1" ht="8.25" customHeight="1" thickBot="1">
      <c r="A158" s="116"/>
      <c r="B158" s="136"/>
      <c r="C158" s="48"/>
      <c r="D158" s="47"/>
      <c r="E158" s="47"/>
      <c r="F158" s="47"/>
      <c r="G158" s="49"/>
      <c r="H158" s="49"/>
      <c r="I158" s="49"/>
      <c r="J158" s="49"/>
      <c r="K158" s="49"/>
      <c r="L158" s="49"/>
      <c r="M158" s="49"/>
      <c r="N158" s="49"/>
      <c r="O158" s="50"/>
      <c r="P158" s="50"/>
      <c r="Q158" s="50"/>
      <c r="R158" s="50"/>
      <c r="S158" s="49"/>
      <c r="T158" s="49"/>
      <c r="U158" s="49"/>
      <c r="V158" s="49"/>
      <c r="W158" s="50"/>
      <c r="X158" s="50"/>
      <c r="Y158" s="49"/>
      <c r="Z158" s="50"/>
      <c r="AA158" s="51"/>
    </row>
    <row r="159" spans="1:27" s="40" customFormat="1" ht="27" customHeight="1" thickBot="1">
      <c r="A159" s="165"/>
      <c r="B159" s="358" t="s">
        <v>57</v>
      </c>
      <c r="C159" s="359"/>
      <c r="D159" s="360"/>
      <c r="E159" s="360"/>
      <c r="F159" s="360"/>
      <c r="G159" s="360"/>
      <c r="H159" s="360"/>
      <c r="I159" s="360"/>
      <c r="J159" s="360"/>
      <c r="K159" s="360"/>
      <c r="L159" s="360"/>
      <c r="M159" s="360"/>
      <c r="N159" s="360"/>
      <c r="O159" s="360"/>
      <c r="P159" s="360"/>
      <c r="Q159" s="360"/>
      <c r="R159" s="360"/>
      <c r="S159" s="360"/>
      <c r="T159" s="360"/>
      <c r="U159" s="360"/>
      <c r="V159" s="360"/>
      <c r="W159" s="359"/>
      <c r="X159" s="359"/>
      <c r="Y159" s="359"/>
      <c r="Z159" s="359"/>
      <c r="AA159" s="361"/>
    </row>
    <row r="160" spans="1:27" s="40" customFormat="1" ht="8.25" customHeight="1" thickTop="1">
      <c r="A160" s="166"/>
      <c r="B160" s="136"/>
      <c r="C160" s="66"/>
      <c r="D160" s="49"/>
      <c r="E160" s="48"/>
      <c r="F160" s="49"/>
      <c r="G160" s="49"/>
      <c r="H160" s="49"/>
      <c r="I160" s="47"/>
      <c r="J160" s="47"/>
      <c r="K160" s="49"/>
      <c r="L160" s="49"/>
      <c r="M160" s="49"/>
      <c r="N160" s="49"/>
      <c r="O160" s="49"/>
      <c r="P160" s="49"/>
      <c r="Q160" s="49"/>
      <c r="R160" s="49"/>
      <c r="S160" s="49"/>
      <c r="T160" s="49"/>
      <c r="U160" s="49"/>
      <c r="V160" s="49"/>
      <c r="W160" s="49"/>
      <c r="X160" s="49"/>
      <c r="Y160" s="49"/>
      <c r="Z160" s="49"/>
      <c r="AA160" s="49"/>
    </row>
    <row r="161" spans="1:27" s="117" customFormat="1" ht="15">
      <c r="A161" s="167"/>
      <c r="B161" s="168"/>
      <c r="C161" s="169"/>
      <c r="I161" s="118"/>
      <c r="J161" s="118"/>
      <c r="K161" s="127"/>
      <c r="W161" s="173"/>
      <c r="X161" s="173"/>
      <c r="Y161" s="173"/>
      <c r="Z161" s="173"/>
      <c r="AA161" s="173"/>
    </row>
    <row r="162" spans="1:27" s="2" customFormat="1" ht="23.25">
      <c r="A162" s="170"/>
      <c r="B162" s="171"/>
      <c r="C162" s="172"/>
      <c r="D162" s="372" t="s">
        <v>223</v>
      </c>
      <c r="E162" s="372"/>
      <c r="F162" s="372"/>
      <c r="G162" s="372"/>
      <c r="H162" s="372"/>
      <c r="I162" s="372"/>
      <c r="J162" s="372"/>
      <c r="K162" s="372"/>
      <c r="L162" s="372"/>
      <c r="M162" s="1"/>
      <c r="N162" s="1"/>
      <c r="O162" s="1"/>
      <c r="P162" s="1"/>
      <c r="Q162" s="1"/>
      <c r="R162" s="1"/>
      <c r="S162" s="1"/>
      <c r="T162" s="1"/>
      <c r="U162" s="1"/>
      <c r="V162" s="1"/>
      <c r="W162" s="28"/>
      <c r="X162" s="28"/>
      <c r="Y162" s="28"/>
      <c r="Z162" s="28"/>
      <c r="AA162" s="28"/>
    </row>
    <row r="163" spans="1:27" s="2" customFormat="1" ht="13.5">
      <c r="A163" s="170"/>
      <c r="B163" s="171"/>
      <c r="C163" s="172"/>
      <c r="D163" s="4"/>
      <c r="E163" s="5"/>
      <c r="F163" s="4"/>
      <c r="G163" s="4"/>
      <c r="H163" s="4"/>
      <c r="I163" s="5"/>
      <c r="J163" s="5"/>
      <c r="K163" s="128"/>
      <c r="L163" s="4"/>
      <c r="M163" s="1"/>
      <c r="N163" s="1"/>
      <c r="O163" s="1"/>
      <c r="P163" s="1"/>
      <c r="Q163" s="1"/>
      <c r="R163" s="1"/>
      <c r="S163" s="1"/>
      <c r="T163" s="1"/>
      <c r="U163" s="1"/>
      <c r="V163" s="1"/>
      <c r="W163" s="28"/>
      <c r="X163" s="28"/>
      <c r="Y163" s="28"/>
      <c r="Z163" s="28"/>
      <c r="AA163" s="28"/>
    </row>
    <row r="164" spans="1:27" s="2" customFormat="1" ht="24.75" customHeight="1">
      <c r="A164" s="170"/>
      <c r="B164" s="171"/>
      <c r="C164" s="172"/>
      <c r="D164" s="4"/>
      <c r="E164" s="5"/>
      <c r="F164" s="4"/>
      <c r="G164" s="13" t="s">
        <v>0</v>
      </c>
      <c r="H164" s="10">
        <v>2019</v>
      </c>
      <c r="I164" s="5"/>
      <c r="J164" s="5"/>
      <c r="K164" s="129"/>
      <c r="L164" s="1"/>
      <c r="M164" s="1"/>
      <c r="N164" s="1"/>
      <c r="O164" s="1"/>
      <c r="P164" s="1"/>
      <c r="Q164" s="1"/>
      <c r="R164" s="1"/>
      <c r="S164" s="1"/>
      <c r="T164" s="1"/>
      <c r="U164" s="1"/>
      <c r="V164" s="1"/>
      <c r="W164" s="28"/>
      <c r="X164" s="28"/>
      <c r="Y164" s="28"/>
      <c r="Z164" s="28"/>
      <c r="AA164" s="28"/>
    </row>
    <row r="165" spans="1:27" s="2" customFormat="1" ht="33" customHeight="1">
      <c r="A165" s="30"/>
      <c r="B165" s="137"/>
      <c r="D165" s="4"/>
      <c r="E165" s="5"/>
      <c r="F165" s="6"/>
      <c r="G165" s="85" t="s">
        <v>96</v>
      </c>
      <c r="H165" s="86"/>
      <c r="J165" s="6"/>
      <c r="K165" s="129"/>
      <c r="L165" s="1"/>
      <c r="M165" s="1"/>
      <c r="N165" s="1"/>
      <c r="O165" s="1"/>
      <c r="P165" s="1"/>
      <c r="Q165" s="1"/>
      <c r="R165" s="1"/>
      <c r="S165" s="1"/>
      <c r="T165" s="1"/>
      <c r="U165" s="1"/>
      <c r="V165" s="1"/>
      <c r="W165" s="28"/>
      <c r="X165" s="28"/>
      <c r="Y165" s="28"/>
      <c r="Z165" s="28"/>
      <c r="AA165" s="28"/>
    </row>
    <row r="166" spans="1:27" s="2" customFormat="1" ht="26.25" customHeight="1" thickBot="1">
      <c r="A166" s="30"/>
      <c r="B166" s="137"/>
      <c r="D166" s="8"/>
      <c r="E166" s="9"/>
      <c r="F166" s="8"/>
      <c r="G166" s="1"/>
      <c r="H166" s="1"/>
      <c r="I166" s="6"/>
      <c r="J166" s="6"/>
      <c r="K166" s="129"/>
      <c r="L166" s="1"/>
      <c r="M166" s="1"/>
      <c r="N166" s="1"/>
      <c r="O166" s="1"/>
      <c r="P166" s="1"/>
      <c r="Q166" s="1"/>
      <c r="R166" s="1"/>
      <c r="S166" s="1"/>
      <c r="T166" s="1"/>
      <c r="U166" s="1"/>
      <c r="V166" s="1"/>
      <c r="W166" s="1"/>
      <c r="X166" s="1"/>
      <c r="Y166" s="1"/>
      <c r="Z166" s="1"/>
      <c r="AA166" s="1"/>
    </row>
    <row r="167" spans="1:27" s="30" customFormat="1" ht="63.75" customHeight="1">
      <c r="A167" s="367" t="s">
        <v>3</v>
      </c>
      <c r="B167" s="369" t="s">
        <v>4</v>
      </c>
      <c r="C167" s="346" t="s">
        <v>5</v>
      </c>
      <c r="D167" s="346" t="s">
        <v>6</v>
      </c>
      <c r="E167" s="346" t="s">
        <v>7</v>
      </c>
      <c r="F167" s="346" t="s">
        <v>8</v>
      </c>
      <c r="G167" s="346" t="s">
        <v>9</v>
      </c>
      <c r="H167" s="346" t="s">
        <v>10</v>
      </c>
      <c r="I167" s="346" t="s">
        <v>11</v>
      </c>
      <c r="J167" s="346" t="s">
        <v>12</v>
      </c>
      <c r="K167" s="346" t="s">
        <v>13</v>
      </c>
      <c r="L167" s="343" t="s">
        <v>14</v>
      </c>
      <c r="M167" s="364"/>
      <c r="N167" s="346" t="s">
        <v>15</v>
      </c>
      <c r="O167" s="343" t="s">
        <v>16</v>
      </c>
      <c r="P167" s="364"/>
      <c r="Q167" s="346" t="s">
        <v>17</v>
      </c>
      <c r="R167" s="346" t="s">
        <v>18</v>
      </c>
      <c r="S167" s="343" t="s">
        <v>19</v>
      </c>
      <c r="T167" s="364"/>
      <c r="U167" s="346" t="s">
        <v>20</v>
      </c>
      <c r="V167" s="343" t="s">
        <v>21</v>
      </c>
      <c r="W167" s="344"/>
      <c r="X167" s="345"/>
      <c r="Y167" s="346" t="s">
        <v>22</v>
      </c>
      <c r="Z167" s="343" t="s">
        <v>23</v>
      </c>
      <c r="AA167" s="348"/>
    </row>
    <row r="168" spans="1:27" s="30" customFormat="1" ht="86.25" customHeight="1">
      <c r="A168" s="368"/>
      <c r="B168" s="370"/>
      <c r="C168" s="365"/>
      <c r="D168" s="363"/>
      <c r="E168" s="365"/>
      <c r="F168" s="363"/>
      <c r="G168" s="363"/>
      <c r="H168" s="365"/>
      <c r="I168" s="363"/>
      <c r="J168" s="366"/>
      <c r="K168" s="365"/>
      <c r="L168" s="90" t="s">
        <v>24</v>
      </c>
      <c r="M168" s="90" t="s">
        <v>25</v>
      </c>
      <c r="N168" s="363"/>
      <c r="O168" s="31" t="s">
        <v>26</v>
      </c>
      <c r="P168" s="31" t="s">
        <v>27</v>
      </c>
      <c r="Q168" s="365"/>
      <c r="R168" s="365"/>
      <c r="S168" s="29" t="s">
        <v>24</v>
      </c>
      <c r="T168" s="29" t="s">
        <v>25</v>
      </c>
      <c r="U168" s="347"/>
      <c r="V168" s="31" t="s">
        <v>28</v>
      </c>
      <c r="W168" s="349" t="s">
        <v>4</v>
      </c>
      <c r="X168" s="350"/>
      <c r="Y168" s="347"/>
      <c r="Z168" s="31" t="s">
        <v>29</v>
      </c>
      <c r="AA168" s="91" t="s">
        <v>30</v>
      </c>
    </row>
    <row r="169" spans="1:27" s="2" customFormat="1" ht="67.5" customHeight="1">
      <c r="A169" s="65">
        <v>1</v>
      </c>
      <c r="B169" s="139" t="s">
        <v>93</v>
      </c>
      <c r="C169" s="69" t="s">
        <v>97</v>
      </c>
      <c r="D169" s="14" t="s">
        <v>98</v>
      </c>
      <c r="E169" s="14" t="s">
        <v>99</v>
      </c>
      <c r="F169" s="111" t="s">
        <v>94</v>
      </c>
      <c r="G169" s="111" t="s">
        <v>92</v>
      </c>
      <c r="H169" s="111" t="s">
        <v>36</v>
      </c>
      <c r="I169" s="27" t="s">
        <v>93</v>
      </c>
      <c r="J169" s="27" t="s">
        <v>93</v>
      </c>
      <c r="K169" s="34">
        <v>43509</v>
      </c>
      <c r="L169" s="110">
        <f>+K169+15</f>
        <v>43524</v>
      </c>
      <c r="M169" s="111" t="s">
        <v>95</v>
      </c>
      <c r="N169" s="110">
        <f>+L169+3</f>
        <v>43527</v>
      </c>
      <c r="O169" s="110">
        <f>+N169+30</f>
        <v>43557</v>
      </c>
      <c r="P169" s="110">
        <f>+O169</f>
        <v>43557</v>
      </c>
      <c r="Q169" s="110">
        <f>+P169+5</f>
        <v>43562</v>
      </c>
      <c r="R169" s="110">
        <f>+Q169+3</f>
        <v>43565</v>
      </c>
      <c r="S169" s="110">
        <f>+R169+8</f>
        <v>43573</v>
      </c>
      <c r="T169" s="111" t="s">
        <v>95</v>
      </c>
      <c r="U169" s="110" t="s">
        <v>35</v>
      </c>
      <c r="V169" s="110">
        <f>+S169+16</f>
        <v>43589</v>
      </c>
      <c r="W169" s="93">
        <f>+V169+5</f>
        <v>43594</v>
      </c>
      <c r="X169" s="111"/>
      <c r="Y169" s="110">
        <f>+W169+10</f>
        <v>43604</v>
      </c>
      <c r="Z169" s="253">
        <f>+Y169+10</f>
        <v>43614</v>
      </c>
      <c r="AA169" s="79"/>
    </row>
    <row r="170" spans="1:27" s="2" customFormat="1" ht="13.5">
      <c r="A170" s="30"/>
      <c r="B170" s="137"/>
      <c r="D170" s="8"/>
      <c r="E170" s="9"/>
      <c r="F170" s="8"/>
      <c r="G170" s="1"/>
      <c r="H170" s="1"/>
      <c r="I170" s="6"/>
      <c r="J170" s="6"/>
      <c r="K170" s="129"/>
      <c r="L170" s="1"/>
      <c r="M170" s="1"/>
      <c r="N170" s="1"/>
      <c r="O170" s="1"/>
      <c r="P170" s="1"/>
      <c r="Q170" s="1"/>
      <c r="R170" s="1"/>
      <c r="S170" s="1"/>
      <c r="T170" s="1"/>
      <c r="U170" s="1"/>
      <c r="V170" s="1"/>
      <c r="W170" s="1"/>
      <c r="X170" s="1"/>
      <c r="Y170" s="1"/>
      <c r="Z170" s="1"/>
      <c r="AA170" s="1"/>
    </row>
    <row r="171" spans="1:27" s="2" customFormat="1" ht="13.5">
      <c r="A171" s="30"/>
      <c r="B171" s="137"/>
      <c r="D171" s="8"/>
      <c r="E171" s="9"/>
      <c r="F171" s="8"/>
      <c r="G171" s="1"/>
      <c r="H171" s="1"/>
      <c r="I171" s="6"/>
      <c r="J171" s="6"/>
      <c r="K171" s="129"/>
      <c r="L171" s="1"/>
      <c r="M171" s="1"/>
      <c r="N171" s="1"/>
      <c r="O171" s="1"/>
      <c r="P171" s="1"/>
      <c r="Q171" s="1"/>
      <c r="R171" s="1"/>
      <c r="S171" s="1"/>
      <c r="T171" s="1"/>
      <c r="U171" s="1"/>
      <c r="V171" s="1"/>
      <c r="W171" s="1"/>
      <c r="X171" s="1"/>
      <c r="Y171" s="1"/>
      <c r="Z171" s="1"/>
      <c r="AA171" s="1"/>
    </row>
    <row r="172" spans="1:27" s="2" customFormat="1" ht="19.5" customHeight="1">
      <c r="A172" s="9"/>
      <c r="B172" s="140"/>
      <c r="C172" s="9"/>
      <c r="D172" s="9"/>
      <c r="E172" s="9"/>
      <c r="F172" s="4"/>
      <c r="G172" s="13" t="s">
        <v>0</v>
      </c>
      <c r="H172" s="10">
        <v>2019</v>
      </c>
      <c r="I172" s="5"/>
      <c r="J172" s="9"/>
      <c r="K172" s="18"/>
      <c r="L172" s="9"/>
      <c r="M172" s="9"/>
      <c r="N172" s="9"/>
      <c r="O172" s="9"/>
      <c r="P172" s="9"/>
      <c r="Q172" s="1"/>
      <c r="R172" s="1"/>
      <c r="S172" s="1"/>
      <c r="T172" s="1"/>
      <c r="U172" s="1"/>
      <c r="V172" s="1"/>
      <c r="W172" s="1"/>
      <c r="X172" s="1"/>
      <c r="Y172" s="1"/>
      <c r="Z172" s="1"/>
      <c r="AA172" s="1"/>
    </row>
    <row r="173" spans="1:27" s="2" customFormat="1" ht="19.5" customHeight="1">
      <c r="A173" s="9"/>
      <c r="B173" s="140"/>
      <c r="C173" s="9"/>
      <c r="D173" s="9"/>
      <c r="E173" s="9"/>
      <c r="F173" s="4"/>
      <c r="G173" s="12" t="s">
        <v>1</v>
      </c>
      <c r="H173" s="11"/>
      <c r="I173" s="5"/>
      <c r="J173" s="9"/>
      <c r="K173" s="18"/>
      <c r="L173" s="9"/>
      <c r="M173" s="9"/>
      <c r="N173" s="9"/>
      <c r="O173" s="9"/>
      <c r="P173" s="9"/>
      <c r="Q173" s="1"/>
      <c r="R173" s="1"/>
      <c r="S173" s="1"/>
      <c r="T173" s="1"/>
      <c r="U173" s="1"/>
      <c r="V173" s="1"/>
      <c r="W173" s="1"/>
      <c r="X173" s="1"/>
      <c r="Y173" s="1"/>
      <c r="Z173" s="1"/>
      <c r="AA173" s="1"/>
    </row>
    <row r="174" spans="1:27" s="2" customFormat="1" ht="29.25" customHeight="1">
      <c r="A174" s="9"/>
      <c r="B174" s="140"/>
      <c r="C174" s="9"/>
      <c r="D174" s="9"/>
      <c r="E174" s="9"/>
      <c r="F174" s="371" t="s">
        <v>2</v>
      </c>
      <c r="G174" s="371"/>
      <c r="H174" s="85" t="s">
        <v>216</v>
      </c>
      <c r="I174" s="86"/>
      <c r="J174" s="9"/>
      <c r="K174" s="18"/>
      <c r="L174" s="9"/>
      <c r="M174" s="9"/>
      <c r="N174" s="9"/>
      <c r="O174" s="9"/>
      <c r="P174" s="8"/>
      <c r="Q174" s="1"/>
      <c r="R174" s="1"/>
      <c r="S174" s="1"/>
      <c r="T174" s="1"/>
      <c r="U174" s="1"/>
      <c r="V174" s="1"/>
      <c r="W174" s="1"/>
      <c r="X174" s="1"/>
      <c r="Y174" s="1"/>
      <c r="Z174" s="1"/>
      <c r="AA174" s="1"/>
    </row>
    <row r="175" spans="1:27" s="2" customFormat="1" ht="19.5" customHeight="1" thickBot="1">
      <c r="A175" s="30"/>
      <c r="B175" s="137"/>
      <c r="D175" s="8"/>
      <c r="E175" s="9"/>
      <c r="F175" s="8"/>
      <c r="G175" s="1"/>
      <c r="H175" s="1"/>
      <c r="I175" s="6"/>
      <c r="J175" s="6"/>
      <c r="K175" s="129"/>
      <c r="L175" s="1"/>
      <c r="M175" s="1"/>
      <c r="N175" s="1"/>
      <c r="O175" s="1"/>
      <c r="P175" s="1"/>
      <c r="Q175" s="1"/>
      <c r="R175" s="1"/>
      <c r="S175" s="1"/>
      <c r="T175" s="1"/>
      <c r="U175" s="1"/>
      <c r="V175" s="1"/>
      <c r="W175" s="1"/>
      <c r="X175" s="1"/>
      <c r="Y175" s="1"/>
      <c r="Z175" s="1"/>
      <c r="AA175" s="1"/>
    </row>
    <row r="176" spans="1:27" s="30" customFormat="1" ht="48.75" customHeight="1">
      <c r="A176" s="367" t="s">
        <v>3</v>
      </c>
      <c r="B176" s="369" t="s">
        <v>4</v>
      </c>
      <c r="C176" s="346" t="s">
        <v>5</v>
      </c>
      <c r="D176" s="346" t="s">
        <v>6</v>
      </c>
      <c r="E176" s="346" t="s">
        <v>7</v>
      </c>
      <c r="F176" s="346" t="s">
        <v>8</v>
      </c>
      <c r="G176" s="346" t="s">
        <v>9</v>
      </c>
      <c r="H176" s="346" t="s">
        <v>10</v>
      </c>
      <c r="I176" s="346" t="s">
        <v>11</v>
      </c>
      <c r="J176" s="346" t="s">
        <v>12</v>
      </c>
      <c r="K176" s="346" t="s">
        <v>13</v>
      </c>
      <c r="L176" s="343" t="s">
        <v>14</v>
      </c>
      <c r="M176" s="364"/>
      <c r="N176" s="346" t="s">
        <v>15</v>
      </c>
      <c r="O176" s="343" t="s">
        <v>16</v>
      </c>
      <c r="P176" s="364"/>
      <c r="Q176" s="346" t="s">
        <v>17</v>
      </c>
      <c r="R176" s="346" t="s">
        <v>18</v>
      </c>
      <c r="S176" s="343" t="s">
        <v>19</v>
      </c>
      <c r="T176" s="364"/>
      <c r="U176" s="346" t="s">
        <v>20</v>
      </c>
      <c r="V176" s="343" t="s">
        <v>21</v>
      </c>
      <c r="W176" s="344"/>
      <c r="X176" s="345"/>
      <c r="Y176" s="346" t="s">
        <v>22</v>
      </c>
      <c r="Z176" s="343" t="s">
        <v>23</v>
      </c>
      <c r="AA176" s="348"/>
    </row>
    <row r="177" spans="1:27" s="30" customFormat="1" ht="78.75" customHeight="1">
      <c r="A177" s="368"/>
      <c r="B177" s="370"/>
      <c r="C177" s="365"/>
      <c r="D177" s="363"/>
      <c r="E177" s="365"/>
      <c r="F177" s="363"/>
      <c r="G177" s="363"/>
      <c r="H177" s="365"/>
      <c r="I177" s="363"/>
      <c r="J177" s="366"/>
      <c r="K177" s="365"/>
      <c r="L177" s="29" t="s">
        <v>24</v>
      </c>
      <c r="M177" s="29" t="s">
        <v>25</v>
      </c>
      <c r="N177" s="363"/>
      <c r="O177" s="31" t="s">
        <v>26</v>
      </c>
      <c r="P177" s="31" t="s">
        <v>27</v>
      </c>
      <c r="Q177" s="365"/>
      <c r="R177" s="365"/>
      <c r="S177" s="29" t="s">
        <v>24</v>
      </c>
      <c r="T177" s="29" t="s">
        <v>25</v>
      </c>
      <c r="U177" s="347"/>
      <c r="V177" s="31" t="s">
        <v>28</v>
      </c>
      <c r="W177" s="349" t="s">
        <v>4</v>
      </c>
      <c r="X177" s="350"/>
      <c r="Y177" s="347"/>
      <c r="Z177" s="31" t="s">
        <v>29</v>
      </c>
      <c r="AA177" s="91" t="s">
        <v>30</v>
      </c>
    </row>
    <row r="178" spans="1:28" s="94" customFormat="1" ht="49.5" customHeight="1">
      <c r="A178" s="106">
        <v>1</v>
      </c>
      <c r="B178" s="141" t="s">
        <v>211</v>
      </c>
      <c r="C178" s="312" t="s">
        <v>210</v>
      </c>
      <c r="D178" s="27" t="s">
        <v>217</v>
      </c>
      <c r="E178" s="111">
        <v>6053000</v>
      </c>
      <c r="F178" s="111" t="s">
        <v>94</v>
      </c>
      <c r="G178" s="111" t="s">
        <v>92</v>
      </c>
      <c r="H178" s="111" t="s">
        <v>36</v>
      </c>
      <c r="I178" s="111" t="s">
        <v>211</v>
      </c>
      <c r="J178" s="111" t="s">
        <v>211</v>
      </c>
      <c r="K178" s="34">
        <v>43512</v>
      </c>
      <c r="L178" s="253">
        <f>+K178+15</f>
        <v>43527</v>
      </c>
      <c r="M178" s="254" t="s">
        <v>95</v>
      </c>
      <c r="N178" s="253">
        <f>+L178+3</f>
        <v>43530</v>
      </c>
      <c r="O178" s="34">
        <f>+N178+30</f>
        <v>43560</v>
      </c>
      <c r="P178" s="34">
        <f>+O178</f>
        <v>43560</v>
      </c>
      <c r="Q178" s="34">
        <f>+P178+5</f>
        <v>43565</v>
      </c>
      <c r="R178" s="34">
        <f>+Q178+1</f>
        <v>43566</v>
      </c>
      <c r="S178" s="253">
        <f>+R178+8</f>
        <v>43574</v>
      </c>
      <c r="T178" s="254" t="s">
        <v>95</v>
      </c>
      <c r="U178" s="253" t="s">
        <v>35</v>
      </c>
      <c r="V178" s="253">
        <f>+S178+16</f>
        <v>43590</v>
      </c>
      <c r="W178" s="251">
        <f>+V178+5</f>
        <v>43595</v>
      </c>
      <c r="X178" s="254"/>
      <c r="Y178" s="253">
        <f>+W178+10</f>
        <v>43605</v>
      </c>
      <c r="Z178" s="253">
        <f>+Y178+10</f>
        <v>43615</v>
      </c>
      <c r="AA178" s="264"/>
      <c r="AB178" s="107"/>
    </row>
    <row r="179" spans="1:28" s="94" customFormat="1" ht="49.5" customHeight="1">
      <c r="A179" s="106">
        <v>2</v>
      </c>
      <c r="B179" s="141" t="s">
        <v>211</v>
      </c>
      <c r="C179" s="312" t="s">
        <v>212</v>
      </c>
      <c r="D179" s="27" t="s">
        <v>217</v>
      </c>
      <c r="E179" s="27" t="s">
        <v>213</v>
      </c>
      <c r="F179" s="111" t="s">
        <v>94</v>
      </c>
      <c r="G179" s="111" t="s">
        <v>92</v>
      </c>
      <c r="H179" s="111" t="s">
        <v>36</v>
      </c>
      <c r="I179" s="111" t="s">
        <v>211</v>
      </c>
      <c r="J179" s="111" t="s">
        <v>211</v>
      </c>
      <c r="K179" s="37">
        <v>43528</v>
      </c>
      <c r="L179" s="37">
        <f>+K179+5</f>
        <v>43533</v>
      </c>
      <c r="M179" s="254" t="s">
        <v>95</v>
      </c>
      <c r="N179" s="253">
        <f>+L179+3</f>
        <v>43536</v>
      </c>
      <c r="O179" s="34">
        <f>+N179+30</f>
        <v>43566</v>
      </c>
      <c r="P179" s="34">
        <f>+O179</f>
        <v>43566</v>
      </c>
      <c r="Q179" s="34">
        <f>+P179+5</f>
        <v>43571</v>
      </c>
      <c r="R179" s="34">
        <f>+Q179+20</f>
        <v>43591</v>
      </c>
      <c r="S179" s="253">
        <f>+R179+8</f>
        <v>43599</v>
      </c>
      <c r="T179" s="254" t="s">
        <v>95</v>
      </c>
      <c r="U179" s="253" t="s">
        <v>35</v>
      </c>
      <c r="V179" s="253">
        <f>+S179+16</f>
        <v>43615</v>
      </c>
      <c r="W179" s="251">
        <f>+V179+5</f>
        <v>43620</v>
      </c>
      <c r="X179" s="254"/>
      <c r="Y179" s="253">
        <f>+W179+10</f>
        <v>43630</v>
      </c>
      <c r="Z179" s="253">
        <f>+Y179+10</f>
        <v>43640</v>
      </c>
      <c r="AA179" s="264"/>
      <c r="AB179" s="107"/>
    </row>
    <row r="180" spans="1:28" s="94" customFormat="1" ht="49.5" customHeight="1">
      <c r="A180" s="106">
        <v>3</v>
      </c>
      <c r="B180" s="141" t="s">
        <v>211</v>
      </c>
      <c r="C180" s="312" t="s">
        <v>214</v>
      </c>
      <c r="D180" s="27" t="s">
        <v>217</v>
      </c>
      <c r="E180" s="27" t="s">
        <v>215</v>
      </c>
      <c r="F180" s="111" t="s">
        <v>94</v>
      </c>
      <c r="G180" s="111" t="s">
        <v>92</v>
      </c>
      <c r="H180" s="111" t="s">
        <v>36</v>
      </c>
      <c r="I180" s="111" t="s">
        <v>211</v>
      </c>
      <c r="J180" s="111" t="s">
        <v>211</v>
      </c>
      <c r="K180" s="37">
        <v>43528</v>
      </c>
      <c r="L180" s="37">
        <f>+K180+5</f>
        <v>43533</v>
      </c>
      <c r="M180" s="254" t="s">
        <v>95</v>
      </c>
      <c r="N180" s="253">
        <f>+L180+3</f>
        <v>43536</v>
      </c>
      <c r="O180" s="34">
        <f>+N180+30</f>
        <v>43566</v>
      </c>
      <c r="P180" s="34">
        <f>+O180</f>
        <v>43566</v>
      </c>
      <c r="Q180" s="34">
        <f>+P180+5</f>
        <v>43571</v>
      </c>
      <c r="R180" s="34">
        <f>+Q180+20</f>
        <v>43591</v>
      </c>
      <c r="S180" s="253">
        <f>+R180+8</f>
        <v>43599</v>
      </c>
      <c r="T180" s="254" t="s">
        <v>95</v>
      </c>
      <c r="U180" s="253" t="s">
        <v>35</v>
      </c>
      <c r="V180" s="253">
        <f>+S180+16</f>
        <v>43615</v>
      </c>
      <c r="W180" s="251">
        <f>+V180+5</f>
        <v>43620</v>
      </c>
      <c r="X180" s="254"/>
      <c r="Y180" s="253">
        <f>+W180+10</f>
        <v>43630</v>
      </c>
      <c r="Z180" s="253">
        <f>+Y180+10</f>
        <v>43640</v>
      </c>
      <c r="AA180" s="264"/>
      <c r="AB180" s="107"/>
    </row>
    <row r="182" spans="1:26" s="2" customFormat="1" ht="24" customHeight="1">
      <c r="A182" s="337" t="s">
        <v>223</v>
      </c>
      <c r="B182" s="337"/>
      <c r="C182" s="337"/>
      <c r="D182" s="337"/>
      <c r="E182" s="337"/>
      <c r="F182" s="337"/>
      <c r="G182" s="337"/>
      <c r="H182" s="337"/>
      <c r="I182" s="337"/>
      <c r="J182" s="337"/>
      <c r="K182" s="337"/>
      <c r="L182" s="337"/>
      <c r="M182" s="337"/>
      <c r="N182" s="337"/>
      <c r="O182" s="337"/>
      <c r="P182" s="337"/>
      <c r="Q182" s="337"/>
      <c r="R182" s="337"/>
      <c r="S182" s="337"/>
      <c r="T182" s="337"/>
      <c r="U182" s="337"/>
      <c r="V182" s="337"/>
      <c r="W182" s="337"/>
      <c r="X182" s="337"/>
      <c r="Y182" s="337"/>
      <c r="Z182" s="337"/>
    </row>
    <row r="183" spans="1:26" s="2" customFormat="1" ht="9" customHeight="1">
      <c r="A183" s="4"/>
      <c r="B183" s="5"/>
      <c r="C183" s="4"/>
      <c r="D183" s="4"/>
      <c r="E183" s="4"/>
      <c r="F183" s="4"/>
      <c r="G183" s="4"/>
      <c r="H183" s="4"/>
      <c r="I183" s="4"/>
      <c r="J183" s="4"/>
      <c r="K183" s="4"/>
      <c r="L183" s="4"/>
      <c r="M183" s="4"/>
      <c r="N183" s="4"/>
      <c r="O183" s="4"/>
      <c r="P183" s="1"/>
      <c r="Q183" s="4"/>
      <c r="R183" s="4"/>
      <c r="S183" s="4"/>
      <c r="T183" s="4"/>
      <c r="U183" s="4"/>
      <c r="V183" s="4"/>
      <c r="W183" s="4"/>
      <c r="X183" s="4"/>
      <c r="Y183" s="4"/>
      <c r="Z183" s="4"/>
    </row>
    <row r="184" spans="1:26" s="30" customFormat="1" ht="21" customHeight="1">
      <c r="A184" s="96"/>
      <c r="B184" s="97"/>
      <c r="C184" s="96"/>
      <c r="F184" s="96"/>
      <c r="G184" s="96"/>
      <c r="H184" s="98"/>
      <c r="I184" s="98"/>
      <c r="J184" s="96"/>
      <c r="K184" s="13" t="s">
        <v>0</v>
      </c>
      <c r="L184" s="88">
        <v>2019</v>
      </c>
      <c r="M184" s="96"/>
      <c r="N184" s="98"/>
      <c r="O184" s="98"/>
      <c r="P184" s="98"/>
      <c r="Q184" s="96"/>
      <c r="R184" s="96"/>
      <c r="S184" s="96"/>
      <c r="T184" s="96"/>
      <c r="U184" s="96"/>
      <c r="V184" s="96"/>
      <c r="W184" s="96"/>
      <c r="X184" s="96"/>
      <c r="Y184" s="96"/>
      <c r="Z184" s="96"/>
    </row>
    <row r="185" spans="1:26" s="30" customFormat="1" ht="24.75" customHeight="1">
      <c r="A185" s="96"/>
      <c r="B185" s="97"/>
      <c r="C185" s="96"/>
      <c r="F185" s="99"/>
      <c r="G185" s="98"/>
      <c r="H185" s="98"/>
      <c r="I185" s="98"/>
      <c r="J185" s="96"/>
      <c r="K185" s="341" t="s">
        <v>224</v>
      </c>
      <c r="L185" s="341"/>
      <c r="M185" s="96"/>
      <c r="N185" s="98"/>
      <c r="O185" s="98"/>
      <c r="P185" s="98"/>
      <c r="Q185" s="96"/>
      <c r="R185" s="96"/>
      <c r="S185" s="96"/>
      <c r="T185" s="96"/>
      <c r="U185" s="96"/>
      <c r="V185" s="96"/>
      <c r="W185" s="96"/>
      <c r="X185" s="96"/>
      <c r="Y185" s="96"/>
      <c r="Z185" s="96"/>
    </row>
    <row r="186" spans="2:26" s="30" customFormat="1" ht="6.75" customHeight="1" thickBot="1">
      <c r="B186" s="61"/>
      <c r="C186" s="98"/>
      <c r="D186" s="98"/>
      <c r="F186" s="98"/>
      <c r="G186" s="98"/>
      <c r="H186" s="98"/>
      <c r="I186" s="98"/>
      <c r="J186" s="98"/>
      <c r="K186" s="98"/>
      <c r="L186" s="98"/>
      <c r="M186" s="98"/>
      <c r="N186" s="98"/>
      <c r="O186" s="98"/>
      <c r="P186" s="98"/>
      <c r="Q186" s="98"/>
      <c r="R186" s="98"/>
      <c r="S186" s="98"/>
      <c r="T186" s="98"/>
      <c r="U186" s="98"/>
      <c r="V186" s="98"/>
      <c r="W186" s="98"/>
      <c r="X186" s="98"/>
      <c r="Y186" s="98"/>
      <c r="Z186" s="98"/>
    </row>
    <row r="187" spans="1:26" s="176" customFormat="1" ht="46.5" customHeight="1" thickBot="1">
      <c r="A187" s="342" t="s">
        <v>3</v>
      </c>
      <c r="B187" s="327" t="s">
        <v>4</v>
      </c>
      <c r="C187" s="327" t="s">
        <v>5</v>
      </c>
      <c r="D187" s="327" t="s">
        <v>6</v>
      </c>
      <c r="E187" s="327" t="s">
        <v>7</v>
      </c>
      <c r="F187" s="327" t="s">
        <v>8</v>
      </c>
      <c r="G187" s="327" t="s">
        <v>9</v>
      </c>
      <c r="H187" s="327" t="s">
        <v>10</v>
      </c>
      <c r="I187" s="327" t="s">
        <v>11</v>
      </c>
      <c r="J187" s="327" t="s">
        <v>12</v>
      </c>
      <c r="K187" s="332" t="s">
        <v>13</v>
      </c>
      <c r="L187" s="332" t="s">
        <v>14</v>
      </c>
      <c r="M187" s="332"/>
      <c r="N187" s="332" t="s">
        <v>15</v>
      </c>
      <c r="O187" s="332" t="s">
        <v>16</v>
      </c>
      <c r="P187" s="332"/>
      <c r="Q187" s="332" t="s">
        <v>17</v>
      </c>
      <c r="R187" s="332" t="s">
        <v>18</v>
      </c>
      <c r="S187" s="332" t="s">
        <v>19</v>
      </c>
      <c r="T187" s="332"/>
      <c r="U187" s="332" t="s">
        <v>20</v>
      </c>
      <c r="V187" s="332" t="s">
        <v>21</v>
      </c>
      <c r="W187" s="332"/>
      <c r="X187" s="332" t="s">
        <v>22</v>
      </c>
      <c r="Y187" s="332" t="s">
        <v>23</v>
      </c>
      <c r="Z187" s="333"/>
    </row>
    <row r="188" spans="1:26" s="176" customFormat="1" ht="72.75" customHeight="1" thickBot="1">
      <c r="A188" s="342"/>
      <c r="B188" s="327"/>
      <c r="C188" s="327"/>
      <c r="D188" s="327"/>
      <c r="E188" s="328"/>
      <c r="F188" s="327"/>
      <c r="G188" s="327"/>
      <c r="H188" s="328"/>
      <c r="I188" s="327"/>
      <c r="J188" s="328"/>
      <c r="K188" s="339"/>
      <c r="L188" s="75" t="s">
        <v>24</v>
      </c>
      <c r="M188" s="75" t="s">
        <v>25</v>
      </c>
      <c r="N188" s="340"/>
      <c r="O188" s="57" t="s">
        <v>26</v>
      </c>
      <c r="P188" s="57" t="s">
        <v>27</v>
      </c>
      <c r="Q188" s="339"/>
      <c r="R188" s="339"/>
      <c r="S188" s="75" t="s">
        <v>24</v>
      </c>
      <c r="T188" s="75" t="s">
        <v>25</v>
      </c>
      <c r="U188" s="340"/>
      <c r="V188" s="57" t="s">
        <v>28</v>
      </c>
      <c r="W188" s="75" t="s">
        <v>4</v>
      </c>
      <c r="X188" s="339"/>
      <c r="Y188" s="57" t="s">
        <v>29</v>
      </c>
      <c r="Z188" s="178" t="s">
        <v>30</v>
      </c>
    </row>
    <row r="189" spans="1:26" s="100" customFormat="1" ht="34.5" customHeight="1">
      <c r="A189" s="179">
        <v>1</v>
      </c>
      <c r="B189" s="105" t="s">
        <v>224</v>
      </c>
      <c r="C189" s="102" t="s">
        <v>225</v>
      </c>
      <c r="D189" s="180" t="s">
        <v>226</v>
      </c>
      <c r="E189" s="105"/>
      <c r="F189" s="105" t="s">
        <v>31</v>
      </c>
      <c r="G189" s="181"/>
      <c r="H189" s="105" t="s">
        <v>33</v>
      </c>
      <c r="I189" s="105" t="s">
        <v>227</v>
      </c>
      <c r="J189" s="105" t="s">
        <v>227</v>
      </c>
      <c r="K189" s="182">
        <v>43480</v>
      </c>
      <c r="L189" s="182">
        <f>+K189+7</f>
        <v>43487</v>
      </c>
      <c r="M189" s="183" t="s">
        <v>228</v>
      </c>
      <c r="N189" s="184">
        <f>+L189+3</f>
        <v>43490</v>
      </c>
      <c r="O189" s="185">
        <f>+N189+30+1</f>
        <v>43521</v>
      </c>
      <c r="P189" s="185"/>
      <c r="Q189" s="184">
        <f>+O189+4</f>
        <v>43525</v>
      </c>
      <c r="R189" s="184">
        <f aca="true" t="shared" si="61" ref="R189:R205">+Q189+3</f>
        <v>43528</v>
      </c>
      <c r="S189" s="184" t="s">
        <v>35</v>
      </c>
      <c r="T189" s="184" t="s">
        <v>35</v>
      </c>
      <c r="U189" s="105" t="s">
        <v>35</v>
      </c>
      <c r="V189" s="182">
        <f>+R189+5</f>
        <v>43533</v>
      </c>
      <c r="W189" s="182">
        <f>+V189+5</f>
        <v>43538</v>
      </c>
      <c r="X189" s="182">
        <f>+W189+14</f>
        <v>43552</v>
      </c>
      <c r="Y189" s="184">
        <v>43565</v>
      </c>
      <c r="Z189" s="186">
        <v>43992</v>
      </c>
    </row>
    <row r="190" spans="1:26" s="100" customFormat="1" ht="34.5" customHeight="1">
      <c r="A190" s="65">
        <v>2</v>
      </c>
      <c r="B190" s="92" t="s">
        <v>224</v>
      </c>
      <c r="C190" s="304" t="s">
        <v>229</v>
      </c>
      <c r="D190" s="305" t="s">
        <v>226</v>
      </c>
      <c r="E190" s="221">
        <v>2341</v>
      </c>
      <c r="F190" s="221" t="s">
        <v>31</v>
      </c>
      <c r="G190" s="306"/>
      <c r="H190" s="221" t="s">
        <v>181</v>
      </c>
      <c r="I190" s="221" t="s">
        <v>230</v>
      </c>
      <c r="J190" s="221" t="s">
        <v>230</v>
      </c>
      <c r="K190" s="72">
        <v>43497</v>
      </c>
      <c r="L190" s="72">
        <f>+K190+7</f>
        <v>43504</v>
      </c>
      <c r="M190" s="307" t="s">
        <v>228</v>
      </c>
      <c r="N190" s="308">
        <f>+L190+3</f>
        <v>43507</v>
      </c>
      <c r="O190" s="309">
        <v>43742</v>
      </c>
      <c r="P190" s="309">
        <f>+O190</f>
        <v>43742</v>
      </c>
      <c r="Q190" s="308">
        <f>+O190+4</f>
        <v>43746</v>
      </c>
      <c r="R190" s="308">
        <f t="shared" si="61"/>
        <v>43749</v>
      </c>
      <c r="S190" s="93" t="s">
        <v>35</v>
      </c>
      <c r="T190" s="93" t="s">
        <v>35</v>
      </c>
      <c r="U190" s="92" t="s">
        <v>35</v>
      </c>
      <c r="V190" s="189">
        <f>+R190+5</f>
        <v>43754</v>
      </c>
      <c r="W190" s="189">
        <f>+V190+5</f>
        <v>43759</v>
      </c>
      <c r="X190" s="189">
        <f>+W190+14</f>
        <v>43773</v>
      </c>
      <c r="Y190" s="93"/>
      <c r="Z190" s="192"/>
    </row>
    <row r="191" spans="1:26" s="100" customFormat="1" ht="34.5" customHeight="1">
      <c r="A191" s="65">
        <v>3</v>
      </c>
      <c r="B191" s="92" t="s">
        <v>224</v>
      </c>
      <c r="C191" s="95" t="s">
        <v>231</v>
      </c>
      <c r="D191" s="62" t="s">
        <v>226</v>
      </c>
      <c r="E191" s="92">
        <v>2341</v>
      </c>
      <c r="F191" s="92" t="s">
        <v>31</v>
      </c>
      <c r="G191" s="188"/>
      <c r="H191" s="92" t="s">
        <v>33</v>
      </c>
      <c r="I191" s="92" t="s">
        <v>34</v>
      </c>
      <c r="J191" s="92" t="s">
        <v>34</v>
      </c>
      <c r="K191" s="189">
        <v>43496</v>
      </c>
      <c r="L191" s="189">
        <f>+K191+7</f>
        <v>43503</v>
      </c>
      <c r="M191" s="190" t="s">
        <v>228</v>
      </c>
      <c r="N191" s="93">
        <f>+L191+3</f>
        <v>43506</v>
      </c>
      <c r="O191" s="191">
        <f>+N191+30+1</f>
        <v>43537</v>
      </c>
      <c r="P191" s="191"/>
      <c r="Q191" s="93">
        <f>+O191+4</f>
        <v>43541</v>
      </c>
      <c r="R191" s="93">
        <f t="shared" si="61"/>
        <v>43544</v>
      </c>
      <c r="S191" s="93" t="s">
        <v>35</v>
      </c>
      <c r="T191" s="93" t="s">
        <v>35</v>
      </c>
      <c r="U191" s="92" t="s">
        <v>35</v>
      </c>
      <c r="V191" s="189">
        <f>+R191+5</f>
        <v>43549</v>
      </c>
      <c r="W191" s="189">
        <f>+V191+5</f>
        <v>43554</v>
      </c>
      <c r="X191" s="189">
        <f>+W191+14</f>
        <v>43568</v>
      </c>
      <c r="Y191" s="93"/>
      <c r="Z191" s="192"/>
    </row>
    <row r="192" spans="1:26" s="100" customFormat="1" ht="34.5" customHeight="1">
      <c r="A192" s="65">
        <v>4</v>
      </c>
      <c r="B192" s="92" t="s">
        <v>224</v>
      </c>
      <c r="C192" s="95" t="s">
        <v>232</v>
      </c>
      <c r="D192" s="62" t="s">
        <v>226</v>
      </c>
      <c r="E192" s="92">
        <v>2341</v>
      </c>
      <c r="F192" s="92" t="s">
        <v>31</v>
      </c>
      <c r="G192" s="188"/>
      <c r="H192" s="92" t="s">
        <v>33</v>
      </c>
      <c r="I192" s="92" t="s">
        <v>34</v>
      </c>
      <c r="J192" s="92" t="s">
        <v>34</v>
      </c>
      <c r="K192" s="189">
        <v>43494</v>
      </c>
      <c r="L192" s="189">
        <f>+K192+7</f>
        <v>43501</v>
      </c>
      <c r="M192" s="190" t="s">
        <v>228</v>
      </c>
      <c r="N192" s="93">
        <f>+L192+3</f>
        <v>43504</v>
      </c>
      <c r="O192" s="191">
        <f>+N192+30+1</f>
        <v>43535</v>
      </c>
      <c r="P192" s="191"/>
      <c r="Q192" s="93">
        <f>+O192+4</f>
        <v>43539</v>
      </c>
      <c r="R192" s="93">
        <f t="shared" si="61"/>
        <v>43542</v>
      </c>
      <c r="S192" s="93" t="s">
        <v>35</v>
      </c>
      <c r="T192" s="93" t="s">
        <v>35</v>
      </c>
      <c r="U192" s="92" t="s">
        <v>35</v>
      </c>
      <c r="V192" s="189">
        <f>+R192+5</f>
        <v>43547</v>
      </c>
      <c r="W192" s="189">
        <f>+V192+5</f>
        <v>43552</v>
      </c>
      <c r="X192" s="189">
        <f>+W192+14</f>
        <v>43566</v>
      </c>
      <c r="Y192" s="93"/>
      <c r="Z192" s="192"/>
    </row>
    <row r="193" spans="1:26" s="100" customFormat="1" ht="34.5" customHeight="1">
      <c r="A193" s="65">
        <v>5</v>
      </c>
      <c r="B193" s="92" t="s">
        <v>224</v>
      </c>
      <c r="C193" s="95" t="s">
        <v>233</v>
      </c>
      <c r="D193" s="193" t="s">
        <v>226</v>
      </c>
      <c r="E193" s="194">
        <v>2110</v>
      </c>
      <c r="F193" s="193" t="s">
        <v>234</v>
      </c>
      <c r="G193" s="195"/>
      <c r="H193" s="194" t="s">
        <v>235</v>
      </c>
      <c r="I193" s="194" t="s">
        <v>236</v>
      </c>
      <c r="J193" s="194" t="s">
        <v>236</v>
      </c>
      <c r="K193" s="189">
        <v>43496</v>
      </c>
      <c r="L193" s="189" t="s">
        <v>35</v>
      </c>
      <c r="M193" s="190" t="s">
        <v>228</v>
      </c>
      <c r="N193" s="93">
        <f>+K193+5</f>
        <v>43501</v>
      </c>
      <c r="O193" s="93">
        <f aca="true" t="shared" si="62" ref="O193:O201">+N193+30</f>
        <v>43531</v>
      </c>
      <c r="P193" s="93">
        <f>+O193+15</f>
        <v>43546</v>
      </c>
      <c r="Q193" s="93">
        <f>+P193+4</f>
        <v>43550</v>
      </c>
      <c r="R193" s="93">
        <f t="shared" si="61"/>
        <v>43553</v>
      </c>
      <c r="S193" s="93" t="s">
        <v>35</v>
      </c>
      <c r="T193" s="93" t="s">
        <v>35</v>
      </c>
      <c r="U193" s="93">
        <f>+R193+14</f>
        <v>43567</v>
      </c>
      <c r="V193" s="189">
        <f>+U193+14</f>
        <v>43581</v>
      </c>
      <c r="W193" s="189">
        <f>+V193+5+1</f>
        <v>43587</v>
      </c>
      <c r="X193" s="189" t="s">
        <v>35</v>
      </c>
      <c r="Y193" s="93"/>
      <c r="Z193" s="192"/>
    </row>
    <row r="194" spans="1:26" s="100" customFormat="1" ht="60" customHeight="1">
      <c r="A194" s="65">
        <v>6</v>
      </c>
      <c r="B194" s="92" t="s">
        <v>224</v>
      </c>
      <c r="C194" s="95" t="s">
        <v>237</v>
      </c>
      <c r="D194" s="193" t="s">
        <v>226</v>
      </c>
      <c r="E194" s="194">
        <v>2110</v>
      </c>
      <c r="F194" s="193" t="s">
        <v>234</v>
      </c>
      <c r="G194" s="195"/>
      <c r="H194" s="194" t="s">
        <v>235</v>
      </c>
      <c r="I194" s="194" t="s">
        <v>236</v>
      </c>
      <c r="J194" s="194" t="s">
        <v>236</v>
      </c>
      <c r="K194" s="189">
        <v>43510</v>
      </c>
      <c r="L194" s="189" t="s">
        <v>35</v>
      </c>
      <c r="M194" s="190" t="s">
        <v>228</v>
      </c>
      <c r="N194" s="93">
        <f>+K194+5</f>
        <v>43515</v>
      </c>
      <c r="O194" s="93">
        <f t="shared" si="62"/>
        <v>43545</v>
      </c>
      <c r="P194" s="93">
        <f>+O194+15</f>
        <v>43560</v>
      </c>
      <c r="Q194" s="93">
        <f>+P194+4</f>
        <v>43564</v>
      </c>
      <c r="R194" s="93">
        <f t="shared" si="61"/>
        <v>43567</v>
      </c>
      <c r="S194" s="93" t="s">
        <v>35</v>
      </c>
      <c r="T194" s="93" t="s">
        <v>35</v>
      </c>
      <c r="U194" s="93">
        <f>+R194+14</f>
        <v>43581</v>
      </c>
      <c r="V194" s="189">
        <f>+U194+14</f>
        <v>43595</v>
      </c>
      <c r="W194" s="189">
        <f>+V194+5+1</f>
        <v>43601</v>
      </c>
      <c r="X194" s="189" t="s">
        <v>35</v>
      </c>
      <c r="Y194" s="93"/>
      <c r="Z194" s="192"/>
    </row>
    <row r="195" spans="1:26" s="100" customFormat="1" ht="46.5" customHeight="1">
      <c r="A195" s="65">
        <v>7</v>
      </c>
      <c r="B195" s="92" t="s">
        <v>224</v>
      </c>
      <c r="C195" s="187" t="s">
        <v>238</v>
      </c>
      <c r="D195" s="193" t="s">
        <v>226</v>
      </c>
      <c r="E195" s="194">
        <v>6231</v>
      </c>
      <c r="F195" s="193" t="s">
        <v>234</v>
      </c>
      <c r="G195" s="195"/>
      <c r="H195" s="194" t="s">
        <v>239</v>
      </c>
      <c r="I195" s="194" t="s">
        <v>240</v>
      </c>
      <c r="J195" s="194" t="s">
        <v>240</v>
      </c>
      <c r="K195" s="189">
        <v>43503</v>
      </c>
      <c r="L195" s="189">
        <f>+K195+7</f>
        <v>43510</v>
      </c>
      <c r="M195" s="190" t="s">
        <v>228</v>
      </c>
      <c r="N195" s="93">
        <f>+L195+3</f>
        <v>43513</v>
      </c>
      <c r="O195" s="334">
        <f t="shared" si="62"/>
        <v>43543</v>
      </c>
      <c r="P195" s="334"/>
      <c r="Q195" s="93">
        <f>+O195+5</f>
        <v>43548</v>
      </c>
      <c r="R195" s="93">
        <f t="shared" si="61"/>
        <v>43551</v>
      </c>
      <c r="S195" s="93" t="s">
        <v>35</v>
      </c>
      <c r="T195" s="93" t="s">
        <v>35</v>
      </c>
      <c r="U195" s="92" t="s">
        <v>35</v>
      </c>
      <c r="V195" s="189">
        <v>43549</v>
      </c>
      <c r="W195" s="189">
        <v>43556</v>
      </c>
      <c r="X195" s="189" t="s">
        <v>35</v>
      </c>
      <c r="Y195" s="93"/>
      <c r="Z195" s="192"/>
    </row>
    <row r="196" spans="1:26" s="100" customFormat="1" ht="48" customHeight="1">
      <c r="A196" s="65">
        <v>8</v>
      </c>
      <c r="B196" s="92" t="s">
        <v>224</v>
      </c>
      <c r="C196" s="187" t="s">
        <v>241</v>
      </c>
      <c r="D196" s="193" t="s">
        <v>226</v>
      </c>
      <c r="E196" s="194">
        <v>6231</v>
      </c>
      <c r="F196" s="193" t="s">
        <v>234</v>
      </c>
      <c r="G196" s="195"/>
      <c r="H196" s="194" t="s">
        <v>239</v>
      </c>
      <c r="I196" s="194" t="s">
        <v>240</v>
      </c>
      <c r="J196" s="194" t="s">
        <v>240</v>
      </c>
      <c r="K196" s="189">
        <v>43503</v>
      </c>
      <c r="L196" s="189">
        <f>+K196+7</f>
        <v>43510</v>
      </c>
      <c r="M196" s="190" t="s">
        <v>228</v>
      </c>
      <c r="N196" s="93">
        <f>+L196+3</f>
        <v>43513</v>
      </c>
      <c r="O196" s="191">
        <f t="shared" si="62"/>
        <v>43543</v>
      </c>
      <c r="P196" s="191"/>
      <c r="Q196" s="93">
        <f>+O196+5</f>
        <v>43548</v>
      </c>
      <c r="R196" s="93">
        <f t="shared" si="61"/>
        <v>43551</v>
      </c>
      <c r="S196" s="93" t="s">
        <v>35</v>
      </c>
      <c r="T196" s="93" t="s">
        <v>35</v>
      </c>
      <c r="U196" s="92" t="s">
        <v>35</v>
      </c>
      <c r="V196" s="189">
        <v>43549</v>
      </c>
      <c r="W196" s="189">
        <v>43556</v>
      </c>
      <c r="X196" s="189" t="s">
        <v>35</v>
      </c>
      <c r="Y196" s="93"/>
      <c r="Z196" s="192"/>
    </row>
    <row r="197" spans="1:26" s="100" customFormat="1" ht="44.25" customHeight="1">
      <c r="A197" s="65">
        <v>9</v>
      </c>
      <c r="B197" s="92" t="s">
        <v>224</v>
      </c>
      <c r="C197" s="187" t="s">
        <v>242</v>
      </c>
      <c r="D197" s="193" t="s">
        <v>226</v>
      </c>
      <c r="E197" s="194">
        <v>2110</v>
      </c>
      <c r="F197" s="193" t="s">
        <v>234</v>
      </c>
      <c r="G197" s="195"/>
      <c r="H197" s="194" t="s">
        <v>235</v>
      </c>
      <c r="I197" s="194" t="s">
        <v>227</v>
      </c>
      <c r="J197" s="194" t="s">
        <v>227</v>
      </c>
      <c r="K197" s="189">
        <v>43507</v>
      </c>
      <c r="L197" s="189">
        <f>+K197+7</f>
        <v>43514</v>
      </c>
      <c r="M197" s="190" t="s">
        <v>228</v>
      </c>
      <c r="N197" s="93">
        <f>+L197+3</f>
        <v>43517</v>
      </c>
      <c r="O197" s="191">
        <f t="shared" si="62"/>
        <v>43547</v>
      </c>
      <c r="P197" s="191"/>
      <c r="Q197" s="93">
        <f>+O197+5</f>
        <v>43552</v>
      </c>
      <c r="R197" s="93">
        <f t="shared" si="61"/>
        <v>43555</v>
      </c>
      <c r="S197" s="93" t="s">
        <v>35</v>
      </c>
      <c r="T197" s="93" t="s">
        <v>35</v>
      </c>
      <c r="U197" s="92" t="s">
        <v>35</v>
      </c>
      <c r="V197" s="189">
        <v>43549</v>
      </c>
      <c r="W197" s="189">
        <v>43556</v>
      </c>
      <c r="X197" s="189" t="s">
        <v>35</v>
      </c>
      <c r="Y197" s="93"/>
      <c r="Z197" s="192"/>
    </row>
    <row r="198" spans="1:26" s="100" customFormat="1" ht="52.5" customHeight="1">
      <c r="A198" s="65">
        <v>10</v>
      </c>
      <c r="B198" s="92" t="s">
        <v>224</v>
      </c>
      <c r="C198" s="95" t="s">
        <v>315</v>
      </c>
      <c r="D198" s="193" t="s">
        <v>226</v>
      </c>
      <c r="E198" s="194">
        <v>2110</v>
      </c>
      <c r="F198" s="193" t="s">
        <v>234</v>
      </c>
      <c r="G198" s="195"/>
      <c r="H198" s="194" t="s">
        <v>235</v>
      </c>
      <c r="I198" s="194" t="s">
        <v>240</v>
      </c>
      <c r="J198" s="194" t="s">
        <v>240</v>
      </c>
      <c r="K198" s="189">
        <v>43497</v>
      </c>
      <c r="L198" s="189" t="s">
        <v>35</v>
      </c>
      <c r="M198" s="190" t="s">
        <v>228</v>
      </c>
      <c r="N198" s="93">
        <f>+K198+5</f>
        <v>43502</v>
      </c>
      <c r="O198" s="93">
        <f t="shared" si="62"/>
        <v>43532</v>
      </c>
      <c r="P198" s="93">
        <f>+O198+15</f>
        <v>43547</v>
      </c>
      <c r="Q198" s="93">
        <f>+P198+4</f>
        <v>43551</v>
      </c>
      <c r="R198" s="93">
        <f t="shared" si="61"/>
        <v>43554</v>
      </c>
      <c r="S198" s="93" t="s">
        <v>35</v>
      </c>
      <c r="T198" s="93" t="s">
        <v>35</v>
      </c>
      <c r="U198" s="93">
        <f>+R198+14</f>
        <v>43568</v>
      </c>
      <c r="V198" s="189">
        <f>+U198+14</f>
        <v>43582</v>
      </c>
      <c r="W198" s="189">
        <f>+V198+5+1</f>
        <v>43588</v>
      </c>
      <c r="X198" s="189" t="s">
        <v>35</v>
      </c>
      <c r="Y198" s="93"/>
      <c r="Z198" s="192"/>
    </row>
    <row r="199" spans="1:26" s="100" customFormat="1" ht="47.25" customHeight="1">
      <c r="A199" s="65">
        <v>11</v>
      </c>
      <c r="B199" s="92" t="s">
        <v>224</v>
      </c>
      <c r="C199" s="95" t="s">
        <v>243</v>
      </c>
      <c r="D199" s="193" t="s">
        <v>226</v>
      </c>
      <c r="E199" s="194">
        <v>2110</v>
      </c>
      <c r="F199" s="193" t="s">
        <v>234</v>
      </c>
      <c r="G199" s="195"/>
      <c r="H199" s="194" t="s">
        <v>235</v>
      </c>
      <c r="I199" s="194" t="s">
        <v>227</v>
      </c>
      <c r="J199" s="194" t="s">
        <v>227</v>
      </c>
      <c r="K199" s="189">
        <v>43508</v>
      </c>
      <c r="L199" s="189" t="s">
        <v>35</v>
      </c>
      <c r="M199" s="190" t="s">
        <v>228</v>
      </c>
      <c r="N199" s="93">
        <f>+K199+5</f>
        <v>43513</v>
      </c>
      <c r="O199" s="93">
        <f t="shared" si="62"/>
        <v>43543</v>
      </c>
      <c r="P199" s="93">
        <f>+O199+15</f>
        <v>43558</v>
      </c>
      <c r="Q199" s="93">
        <f>+P199+4</f>
        <v>43562</v>
      </c>
      <c r="R199" s="93">
        <f t="shared" si="61"/>
        <v>43565</v>
      </c>
      <c r="S199" s="93" t="s">
        <v>35</v>
      </c>
      <c r="T199" s="93" t="s">
        <v>35</v>
      </c>
      <c r="U199" s="93">
        <f>+R199+14</f>
        <v>43579</v>
      </c>
      <c r="V199" s="189">
        <f>+U199+14</f>
        <v>43593</v>
      </c>
      <c r="W199" s="189">
        <f>+V199+5+1</f>
        <v>43599</v>
      </c>
      <c r="X199" s="189" t="s">
        <v>35</v>
      </c>
      <c r="Y199" s="93"/>
      <c r="Z199" s="192"/>
    </row>
    <row r="200" spans="1:26" s="100" customFormat="1" ht="57.75" customHeight="1">
      <c r="A200" s="65">
        <v>12</v>
      </c>
      <c r="B200" s="92" t="s">
        <v>224</v>
      </c>
      <c r="C200" s="95" t="s">
        <v>244</v>
      </c>
      <c r="D200" s="193" t="s">
        <v>226</v>
      </c>
      <c r="E200" s="194">
        <v>2110</v>
      </c>
      <c r="F200" s="193" t="s">
        <v>234</v>
      </c>
      <c r="G200" s="195"/>
      <c r="H200" s="194" t="s">
        <v>245</v>
      </c>
      <c r="I200" s="194" t="s">
        <v>236</v>
      </c>
      <c r="J200" s="194" t="s">
        <v>236</v>
      </c>
      <c r="K200" s="189">
        <v>43511</v>
      </c>
      <c r="L200" s="189" t="s">
        <v>35</v>
      </c>
      <c r="M200" s="190" t="s">
        <v>228</v>
      </c>
      <c r="N200" s="93">
        <f>+K200+5</f>
        <v>43516</v>
      </c>
      <c r="O200" s="93">
        <f t="shared" si="62"/>
        <v>43546</v>
      </c>
      <c r="P200" s="93">
        <f>+O200+15</f>
        <v>43561</v>
      </c>
      <c r="Q200" s="93">
        <f>+P200+4</f>
        <v>43565</v>
      </c>
      <c r="R200" s="93">
        <f t="shared" si="61"/>
        <v>43568</v>
      </c>
      <c r="S200" s="93" t="s">
        <v>35</v>
      </c>
      <c r="T200" s="93" t="s">
        <v>35</v>
      </c>
      <c r="U200" s="93">
        <f>+R200+14</f>
        <v>43582</v>
      </c>
      <c r="V200" s="189">
        <f>+U200+14</f>
        <v>43596</v>
      </c>
      <c r="W200" s="189">
        <f>+V200+5+1</f>
        <v>43602</v>
      </c>
      <c r="X200" s="189" t="s">
        <v>35</v>
      </c>
      <c r="Y200" s="93"/>
      <c r="Z200" s="192"/>
    </row>
    <row r="201" spans="1:26" s="100" customFormat="1" ht="61.5" customHeight="1">
      <c r="A201" s="65">
        <v>13</v>
      </c>
      <c r="B201" s="92" t="s">
        <v>224</v>
      </c>
      <c r="C201" s="95" t="s">
        <v>246</v>
      </c>
      <c r="D201" s="193" t="s">
        <v>226</v>
      </c>
      <c r="E201" s="194">
        <v>2110</v>
      </c>
      <c r="F201" s="193" t="s">
        <v>234</v>
      </c>
      <c r="G201" s="195"/>
      <c r="H201" s="194" t="s">
        <v>239</v>
      </c>
      <c r="I201" s="194" t="s">
        <v>227</v>
      </c>
      <c r="J201" s="194" t="s">
        <v>227</v>
      </c>
      <c r="K201" s="189">
        <v>43536</v>
      </c>
      <c r="L201" s="189">
        <f>+K201+7</f>
        <v>43543</v>
      </c>
      <c r="M201" s="190" t="s">
        <v>228</v>
      </c>
      <c r="N201" s="93">
        <f>+L201+3</f>
        <v>43546</v>
      </c>
      <c r="O201" s="191">
        <f t="shared" si="62"/>
        <v>43576</v>
      </c>
      <c r="P201" s="191"/>
      <c r="Q201" s="93">
        <f>+O201+5</f>
        <v>43581</v>
      </c>
      <c r="R201" s="93">
        <f t="shared" si="61"/>
        <v>43584</v>
      </c>
      <c r="S201" s="93" t="s">
        <v>35</v>
      </c>
      <c r="T201" s="93" t="s">
        <v>35</v>
      </c>
      <c r="U201" s="92" t="s">
        <v>35</v>
      </c>
      <c r="V201" s="189">
        <v>43549</v>
      </c>
      <c r="W201" s="189">
        <v>43556</v>
      </c>
      <c r="X201" s="189" t="s">
        <v>35</v>
      </c>
      <c r="Y201" s="93"/>
      <c r="Z201" s="192"/>
    </row>
    <row r="202" spans="1:26" s="100" customFormat="1" ht="60" customHeight="1">
      <c r="A202" s="65">
        <v>14</v>
      </c>
      <c r="B202" s="92" t="s">
        <v>224</v>
      </c>
      <c r="C202" s="95" t="s">
        <v>247</v>
      </c>
      <c r="D202" s="193" t="s">
        <v>226</v>
      </c>
      <c r="E202" s="194">
        <v>2110</v>
      </c>
      <c r="F202" s="193" t="s">
        <v>234</v>
      </c>
      <c r="G202" s="195"/>
      <c r="H202" s="194" t="s">
        <v>235</v>
      </c>
      <c r="I202" s="194" t="s">
        <v>240</v>
      </c>
      <c r="J202" s="194" t="s">
        <v>240</v>
      </c>
      <c r="K202" s="189">
        <v>43542</v>
      </c>
      <c r="L202" s="189" t="s">
        <v>35</v>
      </c>
      <c r="M202" s="190" t="s">
        <v>228</v>
      </c>
      <c r="N202" s="93">
        <f>+K202+5</f>
        <v>43547</v>
      </c>
      <c r="O202" s="93">
        <f>+N202+30+1</f>
        <v>43578</v>
      </c>
      <c r="P202" s="93">
        <f>+O202+15</f>
        <v>43593</v>
      </c>
      <c r="Q202" s="93">
        <f>+P202+4</f>
        <v>43597</v>
      </c>
      <c r="R202" s="93">
        <f t="shared" si="61"/>
        <v>43600</v>
      </c>
      <c r="S202" s="93" t="s">
        <v>35</v>
      </c>
      <c r="T202" s="93" t="s">
        <v>35</v>
      </c>
      <c r="U202" s="93">
        <f>+R202+14</f>
        <v>43614</v>
      </c>
      <c r="V202" s="189">
        <f>+U202+14</f>
        <v>43628</v>
      </c>
      <c r="W202" s="189">
        <f>+V202+5+1</f>
        <v>43634</v>
      </c>
      <c r="X202" s="189" t="s">
        <v>35</v>
      </c>
      <c r="Y202" s="93"/>
      <c r="Z202" s="192"/>
    </row>
    <row r="203" spans="1:26" s="100" customFormat="1" ht="74.25" customHeight="1">
      <c r="A203" s="65">
        <v>15</v>
      </c>
      <c r="B203" s="92" t="s">
        <v>224</v>
      </c>
      <c r="C203" s="95" t="s">
        <v>248</v>
      </c>
      <c r="D203" s="193" t="s">
        <v>226</v>
      </c>
      <c r="E203" s="194">
        <v>6231</v>
      </c>
      <c r="F203" s="193" t="s">
        <v>234</v>
      </c>
      <c r="G203" s="195"/>
      <c r="H203" s="194" t="s">
        <v>239</v>
      </c>
      <c r="I203" s="194" t="s">
        <v>240</v>
      </c>
      <c r="J203" s="194" t="s">
        <v>240</v>
      </c>
      <c r="K203" s="189">
        <v>43567</v>
      </c>
      <c r="L203" s="189">
        <f>+K203+7</f>
        <v>43574</v>
      </c>
      <c r="M203" s="190" t="s">
        <v>228</v>
      </c>
      <c r="N203" s="93">
        <f>+L203+3</f>
        <v>43577</v>
      </c>
      <c r="O203" s="191">
        <f>+N203+30</f>
        <v>43607</v>
      </c>
      <c r="P203" s="191"/>
      <c r="Q203" s="93">
        <f>+O203+5</f>
        <v>43612</v>
      </c>
      <c r="R203" s="93">
        <f t="shared" si="61"/>
        <v>43615</v>
      </c>
      <c r="S203" s="93" t="s">
        <v>35</v>
      </c>
      <c r="T203" s="93" t="s">
        <v>35</v>
      </c>
      <c r="U203" s="92" t="s">
        <v>35</v>
      </c>
      <c r="V203" s="189">
        <v>43549</v>
      </c>
      <c r="W203" s="189">
        <v>43556</v>
      </c>
      <c r="X203" s="189" t="s">
        <v>35</v>
      </c>
      <c r="Y203" s="93"/>
      <c r="Z203" s="192"/>
    </row>
    <row r="204" spans="1:26" s="100" customFormat="1" ht="74.25" customHeight="1">
      <c r="A204" s="65">
        <v>16</v>
      </c>
      <c r="B204" s="92" t="s">
        <v>224</v>
      </c>
      <c r="C204" s="95" t="s">
        <v>249</v>
      </c>
      <c r="D204" s="193" t="s">
        <v>226</v>
      </c>
      <c r="E204" s="194">
        <v>2110</v>
      </c>
      <c r="F204" s="193" t="s">
        <v>234</v>
      </c>
      <c r="G204" s="195"/>
      <c r="H204" s="194" t="s">
        <v>235</v>
      </c>
      <c r="I204" s="194" t="s">
        <v>240</v>
      </c>
      <c r="J204" s="194" t="s">
        <v>240</v>
      </c>
      <c r="K204" s="189">
        <v>43552</v>
      </c>
      <c r="L204" s="189" t="s">
        <v>35</v>
      </c>
      <c r="M204" s="190" t="s">
        <v>228</v>
      </c>
      <c r="N204" s="93">
        <f>+K204+5</f>
        <v>43557</v>
      </c>
      <c r="O204" s="93">
        <f>+N204+30</f>
        <v>43587</v>
      </c>
      <c r="P204" s="93">
        <f>+O204+15</f>
        <v>43602</v>
      </c>
      <c r="Q204" s="93">
        <f>+P204+4</f>
        <v>43606</v>
      </c>
      <c r="R204" s="93">
        <f t="shared" si="61"/>
        <v>43609</v>
      </c>
      <c r="S204" s="93" t="s">
        <v>35</v>
      </c>
      <c r="T204" s="93" t="s">
        <v>35</v>
      </c>
      <c r="U204" s="93">
        <f>+R204+14</f>
        <v>43623</v>
      </c>
      <c r="V204" s="189">
        <f>+U204+14</f>
        <v>43637</v>
      </c>
      <c r="W204" s="189">
        <f>+V204+5+1</f>
        <v>43643</v>
      </c>
      <c r="X204" s="189" t="s">
        <v>35</v>
      </c>
      <c r="Y204" s="93"/>
      <c r="Z204" s="192"/>
    </row>
    <row r="205" spans="1:26" s="100" customFormat="1" ht="84.75" customHeight="1">
      <c r="A205" s="65">
        <v>17</v>
      </c>
      <c r="B205" s="92" t="s">
        <v>224</v>
      </c>
      <c r="C205" s="95" t="s">
        <v>250</v>
      </c>
      <c r="D205" s="193" t="s">
        <v>226</v>
      </c>
      <c r="E205" s="194">
        <v>2110</v>
      </c>
      <c r="F205" s="193" t="s">
        <v>234</v>
      </c>
      <c r="G205" s="195"/>
      <c r="H205" s="194" t="s">
        <v>235</v>
      </c>
      <c r="I205" s="194" t="s">
        <v>240</v>
      </c>
      <c r="J205" s="194" t="s">
        <v>240</v>
      </c>
      <c r="K205" s="189">
        <v>43579</v>
      </c>
      <c r="L205" s="189" t="s">
        <v>35</v>
      </c>
      <c r="M205" s="190" t="s">
        <v>228</v>
      </c>
      <c r="N205" s="93">
        <f>+K205+5</f>
        <v>43584</v>
      </c>
      <c r="O205" s="93">
        <f>+N205+30</f>
        <v>43614</v>
      </c>
      <c r="P205" s="93">
        <f>+O205+15</f>
        <v>43629</v>
      </c>
      <c r="Q205" s="93">
        <f>+P205+4</f>
        <v>43633</v>
      </c>
      <c r="R205" s="93">
        <f t="shared" si="61"/>
        <v>43636</v>
      </c>
      <c r="S205" s="93" t="s">
        <v>35</v>
      </c>
      <c r="T205" s="93" t="s">
        <v>35</v>
      </c>
      <c r="U205" s="93">
        <f>+R205+14</f>
        <v>43650</v>
      </c>
      <c r="V205" s="189">
        <f>+U205+14</f>
        <v>43664</v>
      </c>
      <c r="W205" s="189">
        <f>+V205+5+1</f>
        <v>43670</v>
      </c>
      <c r="X205" s="189" t="s">
        <v>35</v>
      </c>
      <c r="Y205" s="93"/>
      <c r="Z205" s="192"/>
    </row>
    <row r="206" spans="1:26" s="100" customFormat="1" ht="69" customHeight="1">
      <c r="A206" s="65">
        <v>18</v>
      </c>
      <c r="B206" s="92" t="s">
        <v>224</v>
      </c>
      <c r="C206" s="95" t="s">
        <v>251</v>
      </c>
      <c r="D206" s="193" t="s">
        <v>226</v>
      </c>
      <c r="E206" s="194">
        <v>2110</v>
      </c>
      <c r="F206" s="193" t="s">
        <v>234</v>
      </c>
      <c r="G206" s="195"/>
      <c r="H206" s="194" t="s">
        <v>245</v>
      </c>
      <c r="I206" s="194" t="s">
        <v>240</v>
      </c>
      <c r="J206" s="194" t="s">
        <v>240</v>
      </c>
      <c r="K206" s="189">
        <v>43566</v>
      </c>
      <c r="L206" s="189" t="s">
        <v>35</v>
      </c>
      <c r="M206" s="190" t="s">
        <v>228</v>
      </c>
      <c r="N206" s="93">
        <f>+K206+5</f>
        <v>43571</v>
      </c>
      <c r="O206" s="93">
        <f>+N206+30+1</f>
        <v>43602</v>
      </c>
      <c r="P206" s="93">
        <f>+O206+15+2</f>
        <v>43619</v>
      </c>
      <c r="Q206" s="93">
        <f>+P206+4</f>
        <v>43623</v>
      </c>
      <c r="R206" s="93">
        <f>+Q206+3+1</f>
        <v>43627</v>
      </c>
      <c r="S206" s="93" t="s">
        <v>35</v>
      </c>
      <c r="T206" s="93" t="s">
        <v>35</v>
      </c>
      <c r="U206" s="93">
        <f>+R206+14</f>
        <v>43641</v>
      </c>
      <c r="V206" s="189">
        <f>+U206+14</f>
        <v>43655</v>
      </c>
      <c r="W206" s="189">
        <f>+V206+5+1</f>
        <v>43661</v>
      </c>
      <c r="X206" s="189" t="s">
        <v>35</v>
      </c>
      <c r="Y206" s="93"/>
      <c r="Z206" s="192"/>
    </row>
    <row r="207" spans="1:26" s="100" customFormat="1" ht="75" customHeight="1">
      <c r="A207" s="65">
        <v>19</v>
      </c>
      <c r="B207" s="92" t="s">
        <v>224</v>
      </c>
      <c r="C207" s="95" t="s">
        <v>252</v>
      </c>
      <c r="D207" s="193" t="s">
        <v>226</v>
      </c>
      <c r="E207" s="194">
        <v>2110</v>
      </c>
      <c r="F207" s="193" t="s">
        <v>234</v>
      </c>
      <c r="G207" s="195"/>
      <c r="H207" s="194" t="s">
        <v>253</v>
      </c>
      <c r="I207" s="194" t="s">
        <v>240</v>
      </c>
      <c r="J207" s="194" t="s">
        <v>240</v>
      </c>
      <c r="K207" s="189" t="s">
        <v>35</v>
      </c>
      <c r="L207" s="189" t="s">
        <v>35</v>
      </c>
      <c r="M207" s="189" t="s">
        <v>35</v>
      </c>
      <c r="N207" s="189" t="s">
        <v>35</v>
      </c>
      <c r="O207" s="189" t="s">
        <v>35</v>
      </c>
      <c r="P207" s="189" t="s">
        <v>35</v>
      </c>
      <c r="Q207" s="189" t="s">
        <v>35</v>
      </c>
      <c r="R207" s="93">
        <v>43472</v>
      </c>
      <c r="S207" s="93" t="s">
        <v>35</v>
      </c>
      <c r="T207" s="93" t="s">
        <v>35</v>
      </c>
      <c r="U207" s="93">
        <f>+R207+3</f>
        <v>43475</v>
      </c>
      <c r="V207" s="189">
        <f>+U207+5</f>
        <v>43480</v>
      </c>
      <c r="W207" s="189">
        <f>+V207+5</f>
        <v>43485</v>
      </c>
      <c r="X207" s="189" t="s">
        <v>35</v>
      </c>
      <c r="Y207" s="93"/>
      <c r="Z207" s="192"/>
    </row>
    <row r="208" spans="1:26" s="100" customFormat="1" ht="69" customHeight="1">
      <c r="A208" s="65">
        <v>20</v>
      </c>
      <c r="B208" s="92" t="s">
        <v>224</v>
      </c>
      <c r="C208" s="95" t="s">
        <v>254</v>
      </c>
      <c r="D208" s="193" t="s">
        <v>226</v>
      </c>
      <c r="E208" s="194">
        <v>2110</v>
      </c>
      <c r="F208" s="193" t="s">
        <v>234</v>
      </c>
      <c r="G208" s="195"/>
      <c r="H208" s="194" t="s">
        <v>253</v>
      </c>
      <c r="I208" s="194" t="s">
        <v>240</v>
      </c>
      <c r="J208" s="194" t="s">
        <v>240</v>
      </c>
      <c r="K208" s="189" t="s">
        <v>35</v>
      </c>
      <c r="L208" s="189" t="s">
        <v>35</v>
      </c>
      <c r="M208" s="189" t="s">
        <v>35</v>
      </c>
      <c r="N208" s="189" t="s">
        <v>35</v>
      </c>
      <c r="O208" s="189" t="s">
        <v>35</v>
      </c>
      <c r="P208" s="189" t="s">
        <v>35</v>
      </c>
      <c r="Q208" s="189" t="s">
        <v>35</v>
      </c>
      <c r="R208" s="93">
        <v>43472</v>
      </c>
      <c r="S208" s="93" t="s">
        <v>35</v>
      </c>
      <c r="T208" s="93" t="s">
        <v>35</v>
      </c>
      <c r="U208" s="93">
        <f>+R208+3</f>
        <v>43475</v>
      </c>
      <c r="V208" s="189">
        <f>+U208+5</f>
        <v>43480</v>
      </c>
      <c r="W208" s="189">
        <f>+V208+5</f>
        <v>43485</v>
      </c>
      <c r="X208" s="189" t="s">
        <v>35</v>
      </c>
      <c r="Y208" s="93"/>
      <c r="Z208" s="192"/>
    </row>
    <row r="209" spans="1:26" s="100" customFormat="1" ht="72" customHeight="1">
      <c r="A209" s="65">
        <v>21</v>
      </c>
      <c r="B209" s="92" t="s">
        <v>224</v>
      </c>
      <c r="C209" s="95" t="s">
        <v>255</v>
      </c>
      <c r="D209" s="193" t="s">
        <v>226</v>
      </c>
      <c r="E209" s="194">
        <v>2110</v>
      </c>
      <c r="F209" s="193" t="s">
        <v>234</v>
      </c>
      <c r="G209" s="195"/>
      <c r="H209" s="194" t="s">
        <v>245</v>
      </c>
      <c r="I209" s="194" t="s">
        <v>240</v>
      </c>
      <c r="J209" s="194" t="s">
        <v>240</v>
      </c>
      <c r="K209" s="189">
        <v>43573</v>
      </c>
      <c r="L209" s="189" t="s">
        <v>35</v>
      </c>
      <c r="M209" s="190" t="s">
        <v>228</v>
      </c>
      <c r="N209" s="93">
        <f>+K209+5</f>
        <v>43578</v>
      </c>
      <c r="O209" s="93">
        <f>+N209+30+1</f>
        <v>43609</v>
      </c>
      <c r="P209" s="93">
        <f>+O209+15+2</f>
        <v>43626</v>
      </c>
      <c r="Q209" s="93">
        <f>+P209+4</f>
        <v>43630</v>
      </c>
      <c r="R209" s="93">
        <f>+Q209+3+1</f>
        <v>43634</v>
      </c>
      <c r="S209" s="93" t="s">
        <v>35</v>
      </c>
      <c r="T209" s="93" t="s">
        <v>35</v>
      </c>
      <c r="U209" s="93">
        <f>+R209+14</f>
        <v>43648</v>
      </c>
      <c r="V209" s="189">
        <f>+U209+14</f>
        <v>43662</v>
      </c>
      <c r="W209" s="189">
        <f>+V209+5+1</f>
        <v>43668</v>
      </c>
      <c r="X209" s="189" t="s">
        <v>35</v>
      </c>
      <c r="Y209" s="93"/>
      <c r="Z209" s="192"/>
    </row>
    <row r="210" spans="1:26" s="100" customFormat="1" ht="57.75" customHeight="1">
      <c r="A210" s="65">
        <v>22</v>
      </c>
      <c r="B210" s="92" t="s">
        <v>224</v>
      </c>
      <c r="C210" s="95" t="s">
        <v>256</v>
      </c>
      <c r="D210" s="193" t="s">
        <v>226</v>
      </c>
      <c r="E210" s="194">
        <v>2110</v>
      </c>
      <c r="F210" s="193" t="s">
        <v>234</v>
      </c>
      <c r="G210" s="195"/>
      <c r="H210" s="194" t="s">
        <v>235</v>
      </c>
      <c r="I210" s="194" t="s">
        <v>240</v>
      </c>
      <c r="J210" s="194" t="s">
        <v>240</v>
      </c>
      <c r="K210" s="189">
        <v>43544</v>
      </c>
      <c r="L210" s="189" t="s">
        <v>35</v>
      </c>
      <c r="M210" s="190" t="s">
        <v>228</v>
      </c>
      <c r="N210" s="93">
        <f>+K210+5</f>
        <v>43549</v>
      </c>
      <c r="O210" s="93">
        <f>+N210+30</f>
        <v>43579</v>
      </c>
      <c r="P210" s="93">
        <f>+O210+15</f>
        <v>43594</v>
      </c>
      <c r="Q210" s="93">
        <f>+P210+4</f>
        <v>43598</v>
      </c>
      <c r="R210" s="93">
        <f>+Q210+3</f>
        <v>43601</v>
      </c>
      <c r="S210" s="93" t="s">
        <v>35</v>
      </c>
      <c r="T210" s="93" t="s">
        <v>35</v>
      </c>
      <c r="U210" s="93">
        <f>+R210+14</f>
        <v>43615</v>
      </c>
      <c r="V210" s="189">
        <f>+U210+14</f>
        <v>43629</v>
      </c>
      <c r="W210" s="189">
        <f>+V210+5+1</f>
        <v>43635</v>
      </c>
      <c r="X210" s="189" t="s">
        <v>35</v>
      </c>
      <c r="Y210" s="93"/>
      <c r="Z210" s="192"/>
    </row>
    <row r="211" spans="1:26" s="100" customFormat="1" ht="60.75" customHeight="1">
      <c r="A211" s="65">
        <v>23</v>
      </c>
      <c r="B211" s="92" t="s">
        <v>224</v>
      </c>
      <c r="C211" s="95" t="s">
        <v>257</v>
      </c>
      <c r="D211" s="193" t="s">
        <v>226</v>
      </c>
      <c r="E211" s="194">
        <v>2110</v>
      </c>
      <c r="F211" s="193" t="s">
        <v>234</v>
      </c>
      <c r="G211" s="195"/>
      <c r="H211" s="194" t="s">
        <v>235</v>
      </c>
      <c r="I211" s="194" t="s">
        <v>240</v>
      </c>
      <c r="J211" s="194" t="s">
        <v>240</v>
      </c>
      <c r="K211" s="189">
        <v>43511</v>
      </c>
      <c r="L211" s="189" t="s">
        <v>35</v>
      </c>
      <c r="M211" s="190" t="s">
        <v>228</v>
      </c>
      <c r="N211" s="93">
        <f>+K211+5</f>
        <v>43516</v>
      </c>
      <c r="O211" s="93">
        <f>+N211+30</f>
        <v>43546</v>
      </c>
      <c r="P211" s="93">
        <f>+O211+15</f>
        <v>43561</v>
      </c>
      <c r="Q211" s="93">
        <f>+P211+4</f>
        <v>43565</v>
      </c>
      <c r="R211" s="93">
        <f>+Q211+3</f>
        <v>43568</v>
      </c>
      <c r="S211" s="93" t="s">
        <v>35</v>
      </c>
      <c r="T211" s="93" t="s">
        <v>35</v>
      </c>
      <c r="U211" s="93">
        <f>+R211+14</f>
        <v>43582</v>
      </c>
      <c r="V211" s="189">
        <f>+U211+14</f>
        <v>43596</v>
      </c>
      <c r="W211" s="189">
        <f>+V211+5+1</f>
        <v>43602</v>
      </c>
      <c r="X211" s="189" t="s">
        <v>35</v>
      </c>
      <c r="Y211" s="93"/>
      <c r="Z211" s="192"/>
    </row>
    <row r="212" spans="1:26" s="100" customFormat="1" ht="47.25" customHeight="1">
      <c r="A212" s="65">
        <v>24</v>
      </c>
      <c r="B212" s="92" t="s">
        <v>224</v>
      </c>
      <c r="C212" s="95" t="s">
        <v>258</v>
      </c>
      <c r="D212" s="193" t="s">
        <v>226</v>
      </c>
      <c r="E212" s="194">
        <v>2110</v>
      </c>
      <c r="F212" s="193" t="s">
        <v>234</v>
      </c>
      <c r="G212" s="195"/>
      <c r="H212" s="194" t="s">
        <v>235</v>
      </c>
      <c r="I212" s="194" t="s">
        <v>240</v>
      </c>
      <c r="J212" s="194" t="s">
        <v>240</v>
      </c>
      <c r="K212" s="189">
        <v>43579</v>
      </c>
      <c r="L212" s="189" t="s">
        <v>35</v>
      </c>
      <c r="M212" s="190" t="s">
        <v>228</v>
      </c>
      <c r="N212" s="93">
        <f>+K212+5</f>
        <v>43584</v>
      </c>
      <c r="O212" s="93">
        <f>+N212+30</f>
        <v>43614</v>
      </c>
      <c r="P212" s="93">
        <f>+O212+15</f>
        <v>43629</v>
      </c>
      <c r="Q212" s="93">
        <f>+P212+4</f>
        <v>43633</v>
      </c>
      <c r="R212" s="93">
        <f>+Q212+3</f>
        <v>43636</v>
      </c>
      <c r="S212" s="93" t="s">
        <v>35</v>
      </c>
      <c r="T212" s="93" t="s">
        <v>35</v>
      </c>
      <c r="U212" s="93">
        <f>+R212+14</f>
        <v>43650</v>
      </c>
      <c r="V212" s="189">
        <f>+U212+14</f>
        <v>43664</v>
      </c>
      <c r="W212" s="189">
        <f>+V212+5+1</f>
        <v>43670</v>
      </c>
      <c r="X212" s="189" t="s">
        <v>35</v>
      </c>
      <c r="Y212" s="93"/>
      <c r="Z212" s="192"/>
    </row>
    <row r="213" spans="1:26" s="201" customFormat="1" ht="82.5" customHeight="1">
      <c r="A213" s="65">
        <v>25</v>
      </c>
      <c r="B213" s="196" t="s">
        <v>224</v>
      </c>
      <c r="C213" s="101" t="s">
        <v>259</v>
      </c>
      <c r="D213" s="197" t="s">
        <v>226</v>
      </c>
      <c r="E213" s="196">
        <v>2110</v>
      </c>
      <c r="F213" s="197" t="s">
        <v>234</v>
      </c>
      <c r="G213" s="198"/>
      <c r="H213" s="196" t="s">
        <v>239</v>
      </c>
      <c r="I213" s="196" t="s">
        <v>240</v>
      </c>
      <c r="J213" s="196" t="s">
        <v>240</v>
      </c>
      <c r="K213" s="199"/>
      <c r="L213" s="199"/>
      <c r="M213" s="199"/>
      <c r="N213" s="199"/>
      <c r="O213" s="199"/>
      <c r="P213" s="199"/>
      <c r="Q213" s="199"/>
      <c r="R213" s="199"/>
      <c r="S213" s="199"/>
      <c r="T213" s="199"/>
      <c r="U213" s="196"/>
      <c r="V213" s="199">
        <v>43525</v>
      </c>
      <c r="W213" s="199">
        <f>+V213+5</f>
        <v>43530</v>
      </c>
      <c r="X213" s="199">
        <f>+W213+5</f>
        <v>43535</v>
      </c>
      <c r="Y213" s="199">
        <f>+X213+5</f>
        <v>43540</v>
      </c>
      <c r="Z213" s="200">
        <f>+Y213+365</f>
        <v>43905</v>
      </c>
    </row>
    <row r="214" spans="1:26" s="100" customFormat="1" ht="54.75" customHeight="1">
      <c r="A214" s="65">
        <v>26</v>
      </c>
      <c r="B214" s="92" t="s">
        <v>224</v>
      </c>
      <c r="C214" s="95" t="s">
        <v>260</v>
      </c>
      <c r="D214" s="193" t="s">
        <v>226</v>
      </c>
      <c r="E214" s="194">
        <v>2110</v>
      </c>
      <c r="F214" s="193" t="s">
        <v>234</v>
      </c>
      <c r="G214" s="195"/>
      <c r="H214" s="194" t="s">
        <v>245</v>
      </c>
      <c r="I214" s="194" t="s">
        <v>34</v>
      </c>
      <c r="J214" s="194" t="s">
        <v>34</v>
      </c>
      <c r="K214" s="202">
        <v>43580</v>
      </c>
      <c r="L214" s="202" t="s">
        <v>35</v>
      </c>
      <c r="M214" s="203" t="s">
        <v>228</v>
      </c>
      <c r="N214" s="93">
        <f>+K214+5</f>
        <v>43585</v>
      </c>
      <c r="O214" s="93">
        <f>+N214+30+1</f>
        <v>43616</v>
      </c>
      <c r="P214" s="93">
        <f>+O214+15+2</f>
        <v>43633</v>
      </c>
      <c r="Q214" s="93">
        <f>+P214+4</f>
        <v>43637</v>
      </c>
      <c r="R214" s="93">
        <f>+Q214+3+1</f>
        <v>43641</v>
      </c>
      <c r="S214" s="93" t="s">
        <v>35</v>
      </c>
      <c r="T214" s="93" t="s">
        <v>35</v>
      </c>
      <c r="U214" s="93">
        <f>+R214+14</f>
        <v>43655</v>
      </c>
      <c r="V214" s="189">
        <f>+U214+14</f>
        <v>43669</v>
      </c>
      <c r="W214" s="189">
        <f>+V214+5+1</f>
        <v>43675</v>
      </c>
      <c r="X214" s="189" t="s">
        <v>35</v>
      </c>
      <c r="Y214" s="93"/>
      <c r="Z214" s="192"/>
    </row>
    <row r="215" spans="1:26" s="100" customFormat="1" ht="49.5" customHeight="1">
      <c r="A215" s="65">
        <v>27</v>
      </c>
      <c r="B215" s="92" t="s">
        <v>224</v>
      </c>
      <c r="C215" s="95" t="s">
        <v>261</v>
      </c>
      <c r="D215" s="193" t="s">
        <v>226</v>
      </c>
      <c r="E215" s="194">
        <v>2110</v>
      </c>
      <c r="F215" s="193" t="s">
        <v>234</v>
      </c>
      <c r="G215" s="195"/>
      <c r="H215" s="194" t="s">
        <v>245</v>
      </c>
      <c r="I215" s="194" t="s">
        <v>230</v>
      </c>
      <c r="J215" s="194" t="s">
        <v>230</v>
      </c>
      <c r="K215" s="202">
        <v>43585</v>
      </c>
      <c r="L215" s="202" t="s">
        <v>35</v>
      </c>
      <c r="M215" s="203" t="s">
        <v>228</v>
      </c>
      <c r="N215" s="93">
        <f>+K215+5+1</f>
        <v>43591</v>
      </c>
      <c r="O215" s="93">
        <f>+N215+30+1</f>
        <v>43622</v>
      </c>
      <c r="P215" s="93">
        <f>+O215+15+3</f>
        <v>43640</v>
      </c>
      <c r="Q215" s="93">
        <f>+P215+4</f>
        <v>43644</v>
      </c>
      <c r="R215" s="93">
        <f>+Q215+3+1</f>
        <v>43648</v>
      </c>
      <c r="S215" s="93" t="s">
        <v>35</v>
      </c>
      <c r="T215" s="93" t="s">
        <v>35</v>
      </c>
      <c r="U215" s="93">
        <f>+R215+14</f>
        <v>43662</v>
      </c>
      <c r="V215" s="189">
        <f>+U215+14</f>
        <v>43676</v>
      </c>
      <c r="W215" s="189">
        <f>+V215+5+1</f>
        <v>43682</v>
      </c>
      <c r="X215" s="189" t="s">
        <v>35</v>
      </c>
      <c r="Y215" s="93"/>
      <c r="Z215" s="192"/>
    </row>
    <row r="216" spans="1:26" s="100" customFormat="1" ht="51" customHeight="1">
      <c r="A216" s="65">
        <v>28</v>
      </c>
      <c r="B216" s="92" t="s">
        <v>224</v>
      </c>
      <c r="C216" s="95" t="s">
        <v>262</v>
      </c>
      <c r="D216" s="193" t="s">
        <v>226</v>
      </c>
      <c r="E216" s="194">
        <v>2110</v>
      </c>
      <c r="F216" s="193" t="s">
        <v>234</v>
      </c>
      <c r="G216" s="195"/>
      <c r="H216" s="194" t="s">
        <v>245</v>
      </c>
      <c r="I216" s="194" t="s">
        <v>34</v>
      </c>
      <c r="J216" s="194" t="s">
        <v>34</v>
      </c>
      <c r="K216" s="202">
        <v>43585</v>
      </c>
      <c r="L216" s="202" t="s">
        <v>35</v>
      </c>
      <c r="M216" s="203" t="s">
        <v>228</v>
      </c>
      <c r="N216" s="93">
        <f>+K216+5+1</f>
        <v>43591</v>
      </c>
      <c r="O216" s="93">
        <f>+N216+30+1</f>
        <v>43622</v>
      </c>
      <c r="P216" s="93">
        <f>+O216+15+3</f>
        <v>43640</v>
      </c>
      <c r="Q216" s="93">
        <f>+P216+4</f>
        <v>43644</v>
      </c>
      <c r="R216" s="93">
        <f>+Q216+3+1</f>
        <v>43648</v>
      </c>
      <c r="S216" s="93" t="s">
        <v>35</v>
      </c>
      <c r="T216" s="93" t="s">
        <v>35</v>
      </c>
      <c r="U216" s="93">
        <f>+R216+14</f>
        <v>43662</v>
      </c>
      <c r="V216" s="189">
        <f>+U216+14</f>
        <v>43676</v>
      </c>
      <c r="W216" s="189">
        <f>+V216+5+1</f>
        <v>43682</v>
      </c>
      <c r="X216" s="189" t="s">
        <v>35</v>
      </c>
      <c r="Y216" s="93"/>
      <c r="Z216" s="192"/>
    </row>
    <row r="217" spans="1:26" s="100" customFormat="1" ht="61.5" customHeight="1">
      <c r="A217" s="65">
        <v>29</v>
      </c>
      <c r="B217" s="92" t="s">
        <v>224</v>
      </c>
      <c r="C217" s="95" t="s">
        <v>263</v>
      </c>
      <c r="D217" s="193" t="s">
        <v>226</v>
      </c>
      <c r="E217" s="194">
        <v>2110</v>
      </c>
      <c r="F217" s="193" t="s">
        <v>234</v>
      </c>
      <c r="G217" s="195"/>
      <c r="H217" s="194" t="s">
        <v>235</v>
      </c>
      <c r="I217" s="193" t="s">
        <v>264</v>
      </c>
      <c r="J217" s="193" t="s">
        <v>264</v>
      </c>
      <c r="K217" s="202">
        <v>43585</v>
      </c>
      <c r="L217" s="202" t="s">
        <v>35</v>
      </c>
      <c r="M217" s="203" t="s">
        <v>228</v>
      </c>
      <c r="N217" s="93">
        <f>+K217+5+1</f>
        <v>43591</v>
      </c>
      <c r="O217" s="93">
        <f>+N217+30+1</f>
        <v>43622</v>
      </c>
      <c r="P217" s="93">
        <f>+O217+15+3</f>
        <v>43640</v>
      </c>
      <c r="Q217" s="93">
        <f>+P217+4</f>
        <v>43644</v>
      </c>
      <c r="R217" s="93">
        <f>+Q217+3+1</f>
        <v>43648</v>
      </c>
      <c r="S217" s="93" t="s">
        <v>35</v>
      </c>
      <c r="T217" s="93" t="s">
        <v>35</v>
      </c>
      <c r="U217" s="93">
        <f>+R217+14</f>
        <v>43662</v>
      </c>
      <c r="V217" s="189">
        <f>+U217+14</f>
        <v>43676</v>
      </c>
      <c r="W217" s="189">
        <f>+V217+5+1</f>
        <v>43682</v>
      </c>
      <c r="X217" s="189" t="s">
        <v>35</v>
      </c>
      <c r="Y217" s="93"/>
      <c r="Z217" s="192"/>
    </row>
    <row r="218" spans="1:26" s="100" customFormat="1" ht="62.25" customHeight="1">
      <c r="A218" s="65">
        <v>30</v>
      </c>
      <c r="B218" s="92" t="s">
        <v>224</v>
      </c>
      <c r="C218" s="95" t="s">
        <v>265</v>
      </c>
      <c r="D218" s="193" t="s">
        <v>226</v>
      </c>
      <c r="E218" s="194">
        <v>2110</v>
      </c>
      <c r="F218" s="193" t="s">
        <v>234</v>
      </c>
      <c r="G218" s="195"/>
      <c r="H218" s="194" t="s">
        <v>245</v>
      </c>
      <c r="I218" s="194" t="s">
        <v>266</v>
      </c>
      <c r="J218" s="194" t="s">
        <v>266</v>
      </c>
      <c r="K218" s="202">
        <v>43573</v>
      </c>
      <c r="L218" s="202" t="s">
        <v>35</v>
      </c>
      <c r="M218" s="203" t="s">
        <v>228</v>
      </c>
      <c r="N218" s="93">
        <f>+K218+5</f>
        <v>43578</v>
      </c>
      <c r="O218" s="93">
        <f>+N218+30+1</f>
        <v>43609</v>
      </c>
      <c r="P218" s="93">
        <f>+O218+15+2</f>
        <v>43626</v>
      </c>
      <c r="Q218" s="93">
        <f>+P218+4</f>
        <v>43630</v>
      </c>
      <c r="R218" s="93">
        <f>+Q218+3+1</f>
        <v>43634</v>
      </c>
      <c r="S218" s="93" t="s">
        <v>35</v>
      </c>
      <c r="T218" s="93" t="s">
        <v>35</v>
      </c>
      <c r="U218" s="93">
        <f>+R218+14</f>
        <v>43648</v>
      </c>
      <c r="V218" s="189">
        <f>+U218+14</f>
        <v>43662</v>
      </c>
      <c r="W218" s="189">
        <f>+V218+5+1</f>
        <v>43668</v>
      </c>
      <c r="X218" s="189" t="s">
        <v>35</v>
      </c>
      <c r="Y218" s="93"/>
      <c r="Z218" s="192"/>
    </row>
    <row r="219" spans="1:26" s="100" customFormat="1" ht="36" customHeight="1">
      <c r="A219" s="65">
        <v>31</v>
      </c>
      <c r="B219" s="92" t="s">
        <v>224</v>
      </c>
      <c r="C219" s="95" t="s">
        <v>267</v>
      </c>
      <c r="D219" s="193" t="s">
        <v>226</v>
      </c>
      <c r="E219" s="194"/>
      <c r="F219" s="193" t="s">
        <v>234</v>
      </c>
      <c r="G219" s="195"/>
      <c r="H219" s="194" t="s">
        <v>239</v>
      </c>
      <c r="I219" s="194" t="s">
        <v>224</v>
      </c>
      <c r="J219" s="194" t="s">
        <v>224</v>
      </c>
      <c r="K219" s="189">
        <v>43497</v>
      </c>
      <c r="L219" s="189"/>
      <c r="M219" s="93">
        <f>+K219+5</f>
        <v>43502</v>
      </c>
      <c r="N219" s="93">
        <f>+M219+5</f>
        <v>43507</v>
      </c>
      <c r="O219" s="93">
        <f>+N219+30</f>
        <v>43537</v>
      </c>
      <c r="P219" s="93"/>
      <c r="Q219" s="93">
        <f>+O219+5</f>
        <v>43542</v>
      </c>
      <c r="R219" s="93">
        <f>+Q219+3</f>
        <v>43545</v>
      </c>
      <c r="S219" s="93"/>
      <c r="T219" s="93">
        <f>+R219+5</f>
        <v>43550</v>
      </c>
      <c r="U219" s="93">
        <f aca="true" t="shared" si="63" ref="U219:V221">+T219+3</f>
        <v>43553</v>
      </c>
      <c r="V219" s="93">
        <f t="shared" si="63"/>
        <v>43556</v>
      </c>
      <c r="W219" s="93">
        <f>+V219+5</f>
        <v>43561</v>
      </c>
      <c r="X219" s="93"/>
      <c r="Y219" s="93"/>
      <c r="Z219" s="192"/>
    </row>
    <row r="220" spans="1:26" s="100" customFormat="1" ht="30.75" customHeight="1">
      <c r="A220" s="65">
        <v>32</v>
      </c>
      <c r="B220" s="92" t="s">
        <v>224</v>
      </c>
      <c r="C220" s="95" t="s">
        <v>268</v>
      </c>
      <c r="D220" s="193" t="s">
        <v>226</v>
      </c>
      <c r="E220" s="194"/>
      <c r="F220" s="193" t="s">
        <v>234</v>
      </c>
      <c r="G220" s="195"/>
      <c r="H220" s="194" t="s">
        <v>269</v>
      </c>
      <c r="I220" s="194" t="s">
        <v>224</v>
      </c>
      <c r="J220" s="194" t="s">
        <v>224</v>
      </c>
      <c r="K220" s="189">
        <v>43529</v>
      </c>
      <c r="L220" s="189"/>
      <c r="M220" s="93">
        <f>+K220+5</f>
        <v>43534</v>
      </c>
      <c r="N220" s="93">
        <f>+M220+5</f>
        <v>43539</v>
      </c>
      <c r="O220" s="93">
        <f>+N220+30</f>
        <v>43569</v>
      </c>
      <c r="P220" s="93"/>
      <c r="Q220" s="93">
        <f>+O220+5</f>
        <v>43574</v>
      </c>
      <c r="R220" s="93">
        <f>+Q220+3</f>
        <v>43577</v>
      </c>
      <c r="S220" s="93"/>
      <c r="T220" s="93">
        <f>+R220+5</f>
        <v>43582</v>
      </c>
      <c r="U220" s="93">
        <f t="shared" si="63"/>
        <v>43585</v>
      </c>
      <c r="V220" s="93">
        <f t="shared" si="63"/>
        <v>43588</v>
      </c>
      <c r="W220" s="93">
        <f>+V220+5</f>
        <v>43593</v>
      </c>
      <c r="X220" s="93"/>
      <c r="Y220" s="93"/>
      <c r="Z220" s="192"/>
    </row>
    <row r="221" spans="1:26" s="100" customFormat="1" ht="36" customHeight="1">
      <c r="A221" s="65">
        <v>33</v>
      </c>
      <c r="B221" s="92" t="s">
        <v>224</v>
      </c>
      <c r="C221" s="95" t="s">
        <v>270</v>
      </c>
      <c r="D221" s="193" t="s">
        <v>226</v>
      </c>
      <c r="E221" s="194"/>
      <c r="F221" s="193" t="s">
        <v>234</v>
      </c>
      <c r="G221" s="195"/>
      <c r="H221" s="194" t="s">
        <v>239</v>
      </c>
      <c r="I221" s="194" t="s">
        <v>224</v>
      </c>
      <c r="J221" s="194" t="s">
        <v>224</v>
      </c>
      <c r="K221" s="189">
        <v>43497</v>
      </c>
      <c r="L221" s="189"/>
      <c r="M221" s="93">
        <f>+K221+5</f>
        <v>43502</v>
      </c>
      <c r="N221" s="93">
        <f>+M221+5</f>
        <v>43507</v>
      </c>
      <c r="O221" s="93">
        <f>+N221+30</f>
        <v>43537</v>
      </c>
      <c r="P221" s="93"/>
      <c r="Q221" s="93">
        <f>+O221+5</f>
        <v>43542</v>
      </c>
      <c r="R221" s="93">
        <f>+Q221+3</f>
        <v>43545</v>
      </c>
      <c r="S221" s="93"/>
      <c r="T221" s="93">
        <f>+R221+5</f>
        <v>43550</v>
      </c>
      <c r="U221" s="93">
        <f t="shared" si="63"/>
        <v>43553</v>
      </c>
      <c r="V221" s="93">
        <f t="shared" si="63"/>
        <v>43556</v>
      </c>
      <c r="W221" s="93">
        <f>+V221+5</f>
        <v>43561</v>
      </c>
      <c r="X221" s="93"/>
      <c r="Y221" s="93"/>
      <c r="Z221" s="192"/>
    </row>
    <row r="222" spans="1:26" s="100" customFormat="1" ht="33" customHeight="1">
      <c r="A222" s="65">
        <v>34</v>
      </c>
      <c r="B222" s="92" t="s">
        <v>224</v>
      </c>
      <c r="C222" s="95" t="s">
        <v>271</v>
      </c>
      <c r="D222" s="193" t="s">
        <v>226</v>
      </c>
      <c r="E222" s="194"/>
      <c r="F222" s="193" t="s">
        <v>234</v>
      </c>
      <c r="G222" s="195"/>
      <c r="H222" s="194" t="s">
        <v>245</v>
      </c>
      <c r="I222" s="194" t="s">
        <v>224</v>
      </c>
      <c r="J222" s="194" t="s">
        <v>224</v>
      </c>
      <c r="K222" s="202">
        <v>43585</v>
      </c>
      <c r="L222" s="202" t="s">
        <v>35</v>
      </c>
      <c r="M222" s="203" t="s">
        <v>228</v>
      </c>
      <c r="N222" s="93">
        <f>+K222+5+1</f>
        <v>43591</v>
      </c>
      <c r="O222" s="93">
        <f>+N222+30+1</f>
        <v>43622</v>
      </c>
      <c r="P222" s="93">
        <f>+O222+15+3</f>
        <v>43640</v>
      </c>
      <c r="Q222" s="93">
        <f>+P222+4</f>
        <v>43644</v>
      </c>
      <c r="R222" s="93">
        <f>+Q222+3+1</f>
        <v>43648</v>
      </c>
      <c r="S222" s="93" t="s">
        <v>35</v>
      </c>
      <c r="T222" s="93" t="s">
        <v>35</v>
      </c>
      <c r="U222" s="93">
        <f>+R222+14</f>
        <v>43662</v>
      </c>
      <c r="V222" s="189">
        <f>+U222+14</f>
        <v>43676</v>
      </c>
      <c r="W222" s="189">
        <f>+V222+5+1</f>
        <v>43682</v>
      </c>
      <c r="X222" s="189" t="s">
        <v>35</v>
      </c>
      <c r="Y222" s="93"/>
      <c r="Z222" s="192"/>
    </row>
    <row r="223" spans="1:26" s="100" customFormat="1" ht="48.75" customHeight="1">
      <c r="A223" s="65">
        <v>35</v>
      </c>
      <c r="B223" s="92" t="s">
        <v>224</v>
      </c>
      <c r="C223" s="95" t="s">
        <v>272</v>
      </c>
      <c r="D223" s="193" t="s">
        <v>226</v>
      </c>
      <c r="E223" s="194"/>
      <c r="F223" s="193" t="s">
        <v>234</v>
      </c>
      <c r="G223" s="195"/>
      <c r="H223" s="194" t="s">
        <v>245</v>
      </c>
      <c r="I223" s="194" t="s">
        <v>240</v>
      </c>
      <c r="J223" s="194" t="s">
        <v>240</v>
      </c>
      <c r="K223" s="202">
        <v>43549</v>
      </c>
      <c r="L223" s="202" t="s">
        <v>35</v>
      </c>
      <c r="M223" s="203" t="s">
        <v>228</v>
      </c>
      <c r="N223" s="93">
        <f>+K223+5+1</f>
        <v>43555</v>
      </c>
      <c r="O223" s="93">
        <f>+N223+30+1</f>
        <v>43586</v>
      </c>
      <c r="P223" s="93">
        <f>+O223+15+3</f>
        <v>43604</v>
      </c>
      <c r="Q223" s="93">
        <f>+P223+4</f>
        <v>43608</v>
      </c>
      <c r="R223" s="93">
        <f>+Q223+3+1</f>
        <v>43612</v>
      </c>
      <c r="S223" s="93" t="s">
        <v>35</v>
      </c>
      <c r="T223" s="93" t="s">
        <v>35</v>
      </c>
      <c r="U223" s="93">
        <f>+R223+14</f>
        <v>43626</v>
      </c>
      <c r="V223" s="189">
        <f>+U223+14</f>
        <v>43640</v>
      </c>
      <c r="W223" s="189">
        <f>+V223+5+1</f>
        <v>43646</v>
      </c>
      <c r="X223" s="189" t="s">
        <v>35</v>
      </c>
      <c r="Y223" s="93"/>
      <c r="Z223" s="192"/>
    </row>
    <row r="224" spans="1:26" s="100" customFormat="1" ht="56.25" customHeight="1">
      <c r="A224" s="65">
        <v>36</v>
      </c>
      <c r="B224" s="92" t="s">
        <v>224</v>
      </c>
      <c r="C224" s="95" t="s">
        <v>273</v>
      </c>
      <c r="D224" s="193" t="s">
        <v>226</v>
      </c>
      <c r="E224" s="194">
        <v>6231</v>
      </c>
      <c r="F224" s="193" t="s">
        <v>274</v>
      </c>
      <c r="G224" s="195"/>
      <c r="H224" s="194" t="s">
        <v>239</v>
      </c>
      <c r="I224" s="194" t="s">
        <v>275</v>
      </c>
      <c r="J224" s="194" t="s">
        <v>275</v>
      </c>
      <c r="K224" s="93" t="s">
        <v>35</v>
      </c>
      <c r="L224" s="93" t="s">
        <v>35</v>
      </c>
      <c r="M224" s="93" t="s">
        <v>35</v>
      </c>
      <c r="N224" s="93" t="s">
        <v>35</v>
      </c>
      <c r="O224" s="93" t="s">
        <v>35</v>
      </c>
      <c r="P224" s="93" t="s">
        <v>35</v>
      </c>
      <c r="Q224" s="93" t="s">
        <v>35</v>
      </c>
      <c r="R224" s="93" t="s">
        <v>35</v>
      </c>
      <c r="S224" s="93" t="s">
        <v>35</v>
      </c>
      <c r="T224" s="93" t="s">
        <v>35</v>
      </c>
      <c r="U224" s="93" t="s">
        <v>35</v>
      </c>
      <c r="V224" s="189">
        <v>43466</v>
      </c>
      <c r="W224" s="199">
        <f>+V224+5</f>
        <v>43471</v>
      </c>
      <c r="X224" s="199">
        <f>+W224+5</f>
        <v>43476</v>
      </c>
      <c r="Y224" s="199">
        <f>+X224+5</f>
        <v>43481</v>
      </c>
      <c r="Z224" s="200">
        <f>+Y224+365</f>
        <v>43846</v>
      </c>
    </row>
    <row r="225" spans="1:26" s="100" customFormat="1" ht="75" customHeight="1">
      <c r="A225" s="65">
        <v>37</v>
      </c>
      <c r="B225" s="92" t="s">
        <v>224</v>
      </c>
      <c r="C225" s="95" t="s">
        <v>276</v>
      </c>
      <c r="D225" s="193" t="s">
        <v>226</v>
      </c>
      <c r="E225" s="194">
        <v>6231</v>
      </c>
      <c r="F225" s="193" t="s">
        <v>274</v>
      </c>
      <c r="G225" s="195"/>
      <c r="H225" s="194" t="s">
        <v>239</v>
      </c>
      <c r="I225" s="194" t="s">
        <v>275</v>
      </c>
      <c r="J225" s="194" t="s">
        <v>275</v>
      </c>
      <c r="K225" s="93" t="s">
        <v>35</v>
      </c>
      <c r="L225" s="93" t="s">
        <v>35</v>
      </c>
      <c r="M225" s="93" t="s">
        <v>35</v>
      </c>
      <c r="N225" s="93" t="s">
        <v>35</v>
      </c>
      <c r="O225" s="93" t="s">
        <v>35</v>
      </c>
      <c r="P225" s="93" t="s">
        <v>35</v>
      </c>
      <c r="Q225" s="93" t="s">
        <v>35</v>
      </c>
      <c r="R225" s="93" t="s">
        <v>35</v>
      </c>
      <c r="S225" s="93" t="s">
        <v>35</v>
      </c>
      <c r="T225" s="93" t="s">
        <v>35</v>
      </c>
      <c r="U225" s="93" t="s">
        <v>35</v>
      </c>
      <c r="V225" s="189">
        <v>43466</v>
      </c>
      <c r="W225" s="199">
        <f aca="true" t="shared" si="64" ref="W225:Y230">+V225+5</f>
        <v>43471</v>
      </c>
      <c r="X225" s="199">
        <f t="shared" si="64"/>
        <v>43476</v>
      </c>
      <c r="Y225" s="199">
        <f t="shared" si="64"/>
        <v>43481</v>
      </c>
      <c r="Z225" s="200">
        <f aca="true" t="shared" si="65" ref="Z225:Z230">+Y225+365</f>
        <v>43846</v>
      </c>
    </row>
    <row r="226" spans="1:26" s="100" customFormat="1" ht="57" customHeight="1">
      <c r="A226" s="65">
        <v>38</v>
      </c>
      <c r="B226" s="92" t="s">
        <v>224</v>
      </c>
      <c r="C226" s="95" t="s">
        <v>277</v>
      </c>
      <c r="D226" s="193" t="s">
        <v>226</v>
      </c>
      <c r="E226" s="194">
        <v>6231</v>
      </c>
      <c r="F226" s="193" t="s">
        <v>274</v>
      </c>
      <c r="G226" s="195"/>
      <c r="H226" s="194" t="s">
        <v>239</v>
      </c>
      <c r="I226" s="194" t="s">
        <v>275</v>
      </c>
      <c r="J226" s="194" t="s">
        <v>275</v>
      </c>
      <c r="K226" s="93" t="s">
        <v>35</v>
      </c>
      <c r="L226" s="93" t="s">
        <v>35</v>
      </c>
      <c r="M226" s="93" t="s">
        <v>35</v>
      </c>
      <c r="N226" s="93" t="s">
        <v>35</v>
      </c>
      <c r="O226" s="93" t="s">
        <v>35</v>
      </c>
      <c r="P226" s="93" t="s">
        <v>35</v>
      </c>
      <c r="Q226" s="93" t="s">
        <v>35</v>
      </c>
      <c r="R226" s="93" t="s">
        <v>35</v>
      </c>
      <c r="S226" s="93" t="s">
        <v>35</v>
      </c>
      <c r="T226" s="93" t="s">
        <v>35</v>
      </c>
      <c r="U226" s="93" t="s">
        <v>35</v>
      </c>
      <c r="V226" s="189">
        <v>43466</v>
      </c>
      <c r="W226" s="199">
        <f t="shared" si="64"/>
        <v>43471</v>
      </c>
      <c r="X226" s="199">
        <f t="shared" si="64"/>
        <v>43476</v>
      </c>
      <c r="Y226" s="199">
        <f t="shared" si="64"/>
        <v>43481</v>
      </c>
      <c r="Z226" s="200">
        <f t="shared" si="65"/>
        <v>43846</v>
      </c>
    </row>
    <row r="227" spans="1:26" s="100" customFormat="1" ht="81.75" customHeight="1">
      <c r="A227" s="65">
        <v>39</v>
      </c>
      <c r="B227" s="92" t="s">
        <v>224</v>
      </c>
      <c r="C227" s="95" t="s">
        <v>278</v>
      </c>
      <c r="D227" s="193" t="s">
        <v>226</v>
      </c>
      <c r="E227" s="194">
        <v>6231</v>
      </c>
      <c r="F227" s="193" t="s">
        <v>274</v>
      </c>
      <c r="G227" s="195"/>
      <c r="H227" s="194" t="s">
        <v>239</v>
      </c>
      <c r="I227" s="194" t="s">
        <v>275</v>
      </c>
      <c r="J227" s="194" t="s">
        <v>275</v>
      </c>
      <c r="K227" s="93" t="s">
        <v>35</v>
      </c>
      <c r="L227" s="93" t="s">
        <v>35</v>
      </c>
      <c r="M227" s="93" t="s">
        <v>35</v>
      </c>
      <c r="N227" s="93" t="s">
        <v>35</v>
      </c>
      <c r="O227" s="93" t="s">
        <v>35</v>
      </c>
      <c r="P227" s="93" t="s">
        <v>35</v>
      </c>
      <c r="Q227" s="93" t="s">
        <v>35</v>
      </c>
      <c r="R227" s="93" t="s">
        <v>35</v>
      </c>
      <c r="S227" s="93" t="s">
        <v>35</v>
      </c>
      <c r="T227" s="93" t="s">
        <v>35</v>
      </c>
      <c r="U227" s="93" t="s">
        <v>35</v>
      </c>
      <c r="V227" s="189">
        <v>43466</v>
      </c>
      <c r="W227" s="199">
        <f t="shared" si="64"/>
        <v>43471</v>
      </c>
      <c r="X227" s="199">
        <f t="shared" si="64"/>
        <v>43476</v>
      </c>
      <c r="Y227" s="199">
        <f t="shared" si="64"/>
        <v>43481</v>
      </c>
      <c r="Z227" s="200">
        <f t="shared" si="65"/>
        <v>43846</v>
      </c>
    </row>
    <row r="228" spans="1:26" s="100" customFormat="1" ht="49.5" customHeight="1">
      <c r="A228" s="65">
        <v>40</v>
      </c>
      <c r="B228" s="92" t="s">
        <v>224</v>
      </c>
      <c r="C228" s="95" t="s">
        <v>279</v>
      </c>
      <c r="D228" s="193" t="s">
        <v>226</v>
      </c>
      <c r="E228" s="194">
        <v>6231</v>
      </c>
      <c r="F228" s="193" t="s">
        <v>274</v>
      </c>
      <c r="G228" s="195"/>
      <c r="H228" s="194" t="s">
        <v>239</v>
      </c>
      <c r="I228" s="194" t="s">
        <v>275</v>
      </c>
      <c r="J228" s="194" t="s">
        <v>275</v>
      </c>
      <c r="K228" s="93" t="s">
        <v>35</v>
      </c>
      <c r="L228" s="93" t="s">
        <v>35</v>
      </c>
      <c r="M228" s="93" t="s">
        <v>35</v>
      </c>
      <c r="N228" s="93" t="s">
        <v>35</v>
      </c>
      <c r="O228" s="93" t="s">
        <v>35</v>
      </c>
      <c r="P228" s="93" t="s">
        <v>35</v>
      </c>
      <c r="Q228" s="93" t="s">
        <v>35</v>
      </c>
      <c r="R228" s="93" t="s">
        <v>35</v>
      </c>
      <c r="S228" s="93" t="s">
        <v>35</v>
      </c>
      <c r="T228" s="93" t="s">
        <v>35</v>
      </c>
      <c r="U228" s="93" t="s">
        <v>35</v>
      </c>
      <c r="V228" s="189">
        <v>43466</v>
      </c>
      <c r="W228" s="199">
        <f t="shared" si="64"/>
        <v>43471</v>
      </c>
      <c r="X228" s="199">
        <f t="shared" si="64"/>
        <v>43476</v>
      </c>
      <c r="Y228" s="199">
        <f t="shared" si="64"/>
        <v>43481</v>
      </c>
      <c r="Z228" s="200">
        <f t="shared" si="65"/>
        <v>43846</v>
      </c>
    </row>
    <row r="229" spans="1:26" s="100" customFormat="1" ht="55.5" customHeight="1">
      <c r="A229" s="65">
        <v>41</v>
      </c>
      <c r="B229" s="92" t="s">
        <v>224</v>
      </c>
      <c r="C229" s="95" t="s">
        <v>280</v>
      </c>
      <c r="D229" s="193" t="s">
        <v>226</v>
      </c>
      <c r="E229" s="194">
        <v>6231</v>
      </c>
      <c r="F229" s="193" t="s">
        <v>274</v>
      </c>
      <c r="G229" s="195"/>
      <c r="H229" s="194" t="s">
        <v>239</v>
      </c>
      <c r="I229" s="194" t="s">
        <v>275</v>
      </c>
      <c r="J229" s="194" t="s">
        <v>275</v>
      </c>
      <c r="K229" s="93" t="s">
        <v>35</v>
      </c>
      <c r="L229" s="93" t="s">
        <v>35</v>
      </c>
      <c r="M229" s="93" t="s">
        <v>35</v>
      </c>
      <c r="N229" s="93" t="s">
        <v>35</v>
      </c>
      <c r="O229" s="93" t="s">
        <v>35</v>
      </c>
      <c r="P229" s="93" t="s">
        <v>35</v>
      </c>
      <c r="Q229" s="93" t="s">
        <v>35</v>
      </c>
      <c r="R229" s="93" t="s">
        <v>35</v>
      </c>
      <c r="S229" s="93" t="s">
        <v>35</v>
      </c>
      <c r="T229" s="93" t="s">
        <v>35</v>
      </c>
      <c r="U229" s="93" t="s">
        <v>35</v>
      </c>
      <c r="V229" s="189">
        <v>43466</v>
      </c>
      <c r="W229" s="199">
        <f t="shared" si="64"/>
        <v>43471</v>
      </c>
      <c r="X229" s="199">
        <f t="shared" si="64"/>
        <v>43476</v>
      </c>
      <c r="Y229" s="199">
        <f t="shared" si="64"/>
        <v>43481</v>
      </c>
      <c r="Z229" s="200">
        <f t="shared" si="65"/>
        <v>43846</v>
      </c>
    </row>
    <row r="230" spans="1:26" s="100" customFormat="1" ht="37.5" customHeight="1" thickBot="1">
      <c r="A230" s="65">
        <v>42</v>
      </c>
      <c r="B230" s="104" t="s">
        <v>224</v>
      </c>
      <c r="C230" s="103" t="s">
        <v>281</v>
      </c>
      <c r="D230" s="204" t="s">
        <v>226</v>
      </c>
      <c r="E230" s="205">
        <v>6231</v>
      </c>
      <c r="F230" s="204" t="s">
        <v>274</v>
      </c>
      <c r="G230" s="206"/>
      <c r="H230" s="205" t="s">
        <v>239</v>
      </c>
      <c r="I230" s="205" t="s">
        <v>275</v>
      </c>
      <c r="J230" s="205" t="s">
        <v>275</v>
      </c>
      <c r="K230" s="207" t="s">
        <v>35</v>
      </c>
      <c r="L230" s="207" t="s">
        <v>35</v>
      </c>
      <c r="M230" s="207" t="s">
        <v>35</v>
      </c>
      <c r="N230" s="207" t="s">
        <v>35</v>
      </c>
      <c r="O230" s="207" t="s">
        <v>35</v>
      </c>
      <c r="P230" s="207" t="s">
        <v>35</v>
      </c>
      <c r="Q230" s="207" t="s">
        <v>35</v>
      </c>
      <c r="R230" s="207" t="s">
        <v>35</v>
      </c>
      <c r="S230" s="207" t="s">
        <v>35</v>
      </c>
      <c r="T230" s="207" t="s">
        <v>35</v>
      </c>
      <c r="U230" s="207" t="s">
        <v>35</v>
      </c>
      <c r="V230" s="208">
        <v>43466</v>
      </c>
      <c r="W230" s="209">
        <f t="shared" si="64"/>
        <v>43471</v>
      </c>
      <c r="X230" s="209">
        <f t="shared" si="64"/>
        <v>43476</v>
      </c>
      <c r="Y230" s="209">
        <f t="shared" si="64"/>
        <v>43481</v>
      </c>
      <c r="Z230" s="210">
        <f t="shared" si="65"/>
        <v>43846</v>
      </c>
    </row>
    <row r="231" spans="1:26" s="2" customFormat="1" ht="37.5" customHeight="1" thickBot="1">
      <c r="A231" s="211"/>
      <c r="B231" s="335" t="s">
        <v>57</v>
      </c>
      <c r="C231" s="336"/>
      <c r="D231" s="336"/>
      <c r="E231" s="336"/>
      <c r="F231" s="336"/>
      <c r="G231" s="336"/>
      <c r="H231" s="336"/>
      <c r="I231" s="336"/>
      <c r="J231" s="336"/>
      <c r="K231" s="336"/>
      <c r="L231" s="336"/>
      <c r="M231" s="336"/>
      <c r="N231" s="336"/>
      <c r="O231" s="336"/>
      <c r="P231" s="336"/>
      <c r="Q231" s="336"/>
      <c r="R231" s="336"/>
      <c r="S231" s="336"/>
      <c r="T231" s="336"/>
      <c r="U231" s="336"/>
      <c r="V231" s="336"/>
      <c r="W231" s="336"/>
      <c r="X231" s="336"/>
      <c r="Y231" s="336"/>
      <c r="Z231" s="336"/>
    </row>
    <row r="232" spans="2:26" s="2" customFormat="1" ht="8.25" customHeight="1" thickTop="1">
      <c r="B232" s="6"/>
      <c r="C232" s="1"/>
      <c r="D232" s="1"/>
      <c r="F232" s="1"/>
      <c r="G232" s="1"/>
      <c r="H232" s="1"/>
      <c r="I232" s="1"/>
      <c r="J232" s="1"/>
      <c r="K232" s="1"/>
      <c r="L232" s="1"/>
      <c r="M232" s="1"/>
      <c r="N232" s="1"/>
      <c r="O232" s="1"/>
      <c r="P232" s="1"/>
      <c r="Q232" s="1"/>
      <c r="R232" s="1"/>
      <c r="S232" s="1"/>
      <c r="T232" s="1"/>
      <c r="U232" s="1"/>
      <c r="V232" s="1"/>
      <c r="W232" s="1"/>
      <c r="X232" s="1"/>
      <c r="Y232" s="1"/>
      <c r="Z232" s="1"/>
    </row>
    <row r="233" spans="1:26" s="2" customFormat="1" ht="29.25" customHeight="1">
      <c r="A233" s="337" t="s">
        <v>223</v>
      </c>
      <c r="B233" s="337"/>
      <c r="C233" s="337"/>
      <c r="D233" s="337"/>
      <c r="E233" s="337"/>
      <c r="F233" s="337"/>
      <c r="G233" s="337"/>
      <c r="H233" s="337"/>
      <c r="I233" s="337"/>
      <c r="J233" s="337"/>
      <c r="K233" s="337"/>
      <c r="L233" s="337"/>
      <c r="M233" s="337"/>
      <c r="N233" s="337"/>
      <c r="O233" s="337"/>
      <c r="P233" s="337"/>
      <c r="Q233" s="337"/>
      <c r="R233" s="337"/>
      <c r="S233" s="337"/>
      <c r="T233" s="337"/>
      <c r="U233" s="337"/>
      <c r="V233" s="337"/>
      <c r="W233" s="337"/>
      <c r="X233" s="337"/>
      <c r="Y233" s="337"/>
      <c r="Z233" s="337"/>
    </row>
    <row r="234" spans="1:26" s="2" customFormat="1" ht="9" customHeight="1">
      <c r="A234" s="4"/>
      <c r="B234" s="5"/>
      <c r="C234" s="4"/>
      <c r="D234" s="4"/>
      <c r="E234" s="4"/>
      <c r="F234" s="4"/>
      <c r="G234" s="4"/>
      <c r="H234" s="4"/>
      <c r="I234" s="4"/>
      <c r="J234" s="4"/>
      <c r="K234" s="4"/>
      <c r="L234" s="4"/>
      <c r="M234" s="5"/>
      <c r="N234" s="4"/>
      <c r="O234" s="4"/>
      <c r="P234" s="1"/>
      <c r="Q234" s="4"/>
      <c r="R234" s="4"/>
      <c r="S234" s="4"/>
      <c r="T234" s="4"/>
      <c r="U234" s="4"/>
      <c r="V234" s="4"/>
      <c r="W234" s="4"/>
      <c r="X234" s="4"/>
      <c r="Y234" s="4"/>
      <c r="Z234" s="4"/>
    </row>
    <row r="235" spans="1:26" s="30" customFormat="1" ht="24.75" customHeight="1">
      <c r="A235" s="96"/>
      <c r="B235" s="97"/>
      <c r="C235" s="96"/>
      <c r="D235" s="212" t="s">
        <v>0</v>
      </c>
      <c r="E235" s="213">
        <v>2019</v>
      </c>
      <c r="F235" s="96"/>
      <c r="G235" s="96"/>
      <c r="H235" s="98"/>
      <c r="I235" s="98"/>
      <c r="J235" s="96"/>
      <c r="K235" s="96"/>
      <c r="L235" s="96"/>
      <c r="M235" s="97"/>
      <c r="N235" s="98"/>
      <c r="O235" s="98"/>
      <c r="P235" s="98"/>
      <c r="Q235" s="96"/>
      <c r="R235" s="96"/>
      <c r="S235" s="96"/>
      <c r="T235" s="96"/>
      <c r="U235" s="96"/>
      <c r="V235" s="96"/>
      <c r="W235" s="96"/>
      <c r="X235" s="96"/>
      <c r="Y235" s="96"/>
      <c r="Z235" s="96"/>
    </row>
    <row r="236" spans="1:26" s="30" customFormat="1" ht="24.75" customHeight="1">
      <c r="A236" s="96"/>
      <c r="B236" s="97"/>
      <c r="C236" s="96"/>
      <c r="D236" s="214"/>
      <c r="E236" s="215" t="s">
        <v>282</v>
      </c>
      <c r="F236" s="99"/>
      <c r="G236" s="98"/>
      <c r="H236" s="98"/>
      <c r="I236" s="98"/>
      <c r="J236" s="96"/>
      <c r="K236" s="96"/>
      <c r="L236" s="96"/>
      <c r="M236" s="97"/>
      <c r="N236" s="98"/>
      <c r="O236" s="98"/>
      <c r="P236" s="98"/>
      <c r="Q236" s="96"/>
      <c r="R236" s="96"/>
      <c r="S236" s="96"/>
      <c r="T236" s="96"/>
      <c r="U236" s="96"/>
      <c r="V236" s="96"/>
      <c r="W236" s="96"/>
      <c r="X236" s="96"/>
      <c r="Y236" s="96"/>
      <c r="Z236" s="96"/>
    </row>
    <row r="237" spans="2:26" s="30" customFormat="1" ht="6.75" customHeight="1" thickBot="1">
      <c r="B237" s="61"/>
      <c r="D237" s="98"/>
      <c r="F237" s="98"/>
      <c r="G237" s="98"/>
      <c r="H237" s="98"/>
      <c r="I237" s="98"/>
      <c r="J237" s="98"/>
      <c r="K237" s="98"/>
      <c r="L237" s="98"/>
      <c r="M237" s="61"/>
      <c r="N237" s="98"/>
      <c r="O237" s="98"/>
      <c r="P237" s="98"/>
      <c r="Q237" s="98"/>
      <c r="R237" s="98"/>
      <c r="S237" s="98"/>
      <c r="T237" s="98"/>
      <c r="U237" s="98"/>
      <c r="V237" s="98"/>
      <c r="W237" s="98"/>
      <c r="X237" s="98"/>
      <c r="Y237" s="98"/>
      <c r="Z237" s="98"/>
    </row>
    <row r="238" spans="1:26" s="176" customFormat="1" ht="53.25" customHeight="1" thickBot="1">
      <c r="A238" s="338" t="s">
        <v>3</v>
      </c>
      <c r="B238" s="327" t="s">
        <v>4</v>
      </c>
      <c r="C238" s="327" t="s">
        <v>5</v>
      </c>
      <c r="D238" s="327" t="s">
        <v>6</v>
      </c>
      <c r="E238" s="327" t="s">
        <v>7</v>
      </c>
      <c r="F238" s="327" t="s">
        <v>8</v>
      </c>
      <c r="G238" s="327" t="s">
        <v>9</v>
      </c>
      <c r="H238" s="327" t="s">
        <v>10</v>
      </c>
      <c r="I238" s="327" t="s">
        <v>11</v>
      </c>
      <c r="J238" s="327" t="s">
        <v>12</v>
      </c>
      <c r="K238" s="327" t="s">
        <v>13</v>
      </c>
      <c r="L238" s="327" t="s">
        <v>14</v>
      </c>
      <c r="M238" s="327"/>
      <c r="N238" s="327" t="s">
        <v>15</v>
      </c>
      <c r="O238" s="327" t="s">
        <v>16</v>
      </c>
      <c r="P238" s="327"/>
      <c r="Q238" s="327" t="s">
        <v>17</v>
      </c>
      <c r="R238" s="327" t="s">
        <v>18</v>
      </c>
      <c r="S238" s="327" t="s">
        <v>19</v>
      </c>
      <c r="T238" s="327"/>
      <c r="U238" s="327" t="s">
        <v>20</v>
      </c>
      <c r="V238" s="327" t="s">
        <v>21</v>
      </c>
      <c r="W238" s="327"/>
      <c r="X238" s="327" t="s">
        <v>22</v>
      </c>
      <c r="Y238" s="327" t="s">
        <v>23</v>
      </c>
      <c r="Z238" s="329"/>
    </row>
    <row r="239" spans="1:26" s="176" customFormat="1" ht="153" customHeight="1" thickBot="1">
      <c r="A239" s="338"/>
      <c r="B239" s="327"/>
      <c r="C239" s="327"/>
      <c r="D239" s="327"/>
      <c r="E239" s="328"/>
      <c r="F239" s="327"/>
      <c r="G239" s="327"/>
      <c r="H239" s="328"/>
      <c r="I239" s="327"/>
      <c r="J239" s="328"/>
      <c r="K239" s="328"/>
      <c r="L239" s="115" t="s">
        <v>24</v>
      </c>
      <c r="M239" s="115" t="s">
        <v>25</v>
      </c>
      <c r="N239" s="327"/>
      <c r="O239" s="177" t="s">
        <v>26</v>
      </c>
      <c r="P239" s="177" t="s">
        <v>27</v>
      </c>
      <c r="Q239" s="328"/>
      <c r="R239" s="328"/>
      <c r="S239" s="115" t="s">
        <v>24</v>
      </c>
      <c r="T239" s="115" t="s">
        <v>25</v>
      </c>
      <c r="U239" s="327"/>
      <c r="V239" s="177" t="s">
        <v>28</v>
      </c>
      <c r="W239" s="115" t="s">
        <v>4</v>
      </c>
      <c r="X239" s="328"/>
      <c r="Y239" s="177" t="s">
        <v>29</v>
      </c>
      <c r="Z239" s="216" t="s">
        <v>30</v>
      </c>
    </row>
    <row r="240" spans="1:26" s="176" customFormat="1" ht="33" customHeight="1">
      <c r="A240" s="319" t="s">
        <v>91</v>
      </c>
      <c r="B240" s="320"/>
      <c r="C240" s="320"/>
      <c r="D240" s="320"/>
      <c r="E240" s="320"/>
      <c r="F240" s="320"/>
      <c r="G240" s="320"/>
      <c r="H240" s="320"/>
      <c r="I240" s="320"/>
      <c r="J240" s="320"/>
      <c r="K240" s="320"/>
      <c r="L240" s="320"/>
      <c r="M240" s="320"/>
      <c r="N240" s="320"/>
      <c r="O240" s="320"/>
      <c r="P240" s="320"/>
      <c r="Q240" s="320"/>
      <c r="R240" s="320"/>
      <c r="S240" s="320"/>
      <c r="T240" s="320"/>
      <c r="U240" s="320"/>
      <c r="V240" s="320"/>
      <c r="W240" s="320"/>
      <c r="X240" s="320"/>
      <c r="Y240" s="320"/>
      <c r="Z240" s="321"/>
    </row>
    <row r="241" spans="1:26" s="100" customFormat="1" ht="39.75" customHeight="1">
      <c r="A241" s="65">
        <v>1</v>
      </c>
      <c r="B241" s="217" t="s">
        <v>122</v>
      </c>
      <c r="C241" s="266" t="s">
        <v>283</v>
      </c>
      <c r="D241" s="219" t="s">
        <v>226</v>
      </c>
      <c r="E241" s="220">
        <v>2341</v>
      </c>
      <c r="F241" s="92" t="s">
        <v>31</v>
      </c>
      <c r="G241" s="92" t="s">
        <v>35</v>
      </c>
      <c r="H241" s="92" t="s">
        <v>181</v>
      </c>
      <c r="I241" s="221" t="s">
        <v>284</v>
      </c>
      <c r="J241" s="222" t="s">
        <v>34</v>
      </c>
      <c r="K241" s="189">
        <v>43480</v>
      </c>
      <c r="L241" s="189">
        <v>43487</v>
      </c>
      <c r="M241" s="190" t="s">
        <v>228</v>
      </c>
      <c r="N241" s="93">
        <v>43490</v>
      </c>
      <c r="O241" s="330">
        <v>43157</v>
      </c>
      <c r="P241" s="331"/>
      <c r="Q241" s="265">
        <v>43714</v>
      </c>
      <c r="R241" s="265">
        <v>43714</v>
      </c>
      <c r="S241" s="223" t="s">
        <v>35</v>
      </c>
      <c r="T241" s="224" t="s">
        <v>35</v>
      </c>
      <c r="U241" s="92" t="s">
        <v>35</v>
      </c>
      <c r="V241" s="189"/>
      <c r="W241" s="189"/>
      <c r="X241" s="189"/>
      <c r="Y241" s="223"/>
      <c r="Z241" s="225"/>
    </row>
    <row r="242" spans="1:26" s="100" customFormat="1" ht="34.5" customHeight="1">
      <c r="A242" s="65">
        <v>2</v>
      </c>
      <c r="B242" s="217" t="s">
        <v>122</v>
      </c>
      <c r="C242" s="310" t="s">
        <v>285</v>
      </c>
      <c r="D242" s="219" t="s">
        <v>226</v>
      </c>
      <c r="E242" s="220">
        <v>2341</v>
      </c>
      <c r="F242" s="92" t="s">
        <v>31</v>
      </c>
      <c r="G242" s="92" t="s">
        <v>35</v>
      </c>
      <c r="H242" s="92" t="s">
        <v>33</v>
      </c>
      <c r="I242" s="221" t="s">
        <v>284</v>
      </c>
      <c r="J242" s="222" t="s">
        <v>34</v>
      </c>
      <c r="K242" s="189">
        <v>43497</v>
      </c>
      <c r="L242" s="189">
        <v>43501</v>
      </c>
      <c r="M242" s="190" t="s">
        <v>228</v>
      </c>
      <c r="N242" s="93">
        <v>43504</v>
      </c>
      <c r="O242" s="325">
        <v>43704</v>
      </c>
      <c r="P242" s="326"/>
      <c r="Q242" s="308">
        <v>43714</v>
      </c>
      <c r="R242" s="308">
        <v>43714</v>
      </c>
      <c r="S242" s="223" t="s">
        <v>35</v>
      </c>
      <c r="T242" s="224" t="s">
        <v>35</v>
      </c>
      <c r="U242" s="92" t="s">
        <v>35</v>
      </c>
      <c r="V242" s="189">
        <v>43753</v>
      </c>
      <c r="W242" s="189">
        <v>43758</v>
      </c>
      <c r="X242" s="189">
        <v>43763</v>
      </c>
      <c r="Y242" s="93"/>
      <c r="Z242" s="192"/>
    </row>
    <row r="243" spans="1:26" s="100" customFormat="1" ht="34.5" customHeight="1">
      <c r="A243" s="65">
        <v>3</v>
      </c>
      <c r="B243" s="217" t="s">
        <v>122</v>
      </c>
      <c r="C243" s="310" t="s">
        <v>286</v>
      </c>
      <c r="D243" s="219" t="s">
        <v>226</v>
      </c>
      <c r="E243" s="220">
        <v>2341</v>
      </c>
      <c r="F243" s="92" t="s">
        <v>31</v>
      </c>
      <c r="G243" s="92" t="s">
        <v>35</v>
      </c>
      <c r="H243" s="92" t="s">
        <v>33</v>
      </c>
      <c r="I243" s="221" t="s">
        <v>284</v>
      </c>
      <c r="J243" s="222" t="s">
        <v>34</v>
      </c>
      <c r="K243" s="189">
        <v>43496</v>
      </c>
      <c r="L243" s="189">
        <v>43501</v>
      </c>
      <c r="M243" s="190" t="s">
        <v>228</v>
      </c>
      <c r="N243" s="93">
        <v>43503</v>
      </c>
      <c r="O243" s="325">
        <v>43705</v>
      </c>
      <c r="P243" s="326"/>
      <c r="Q243" s="308">
        <v>43714</v>
      </c>
      <c r="R243" s="308">
        <v>43714</v>
      </c>
      <c r="S243" s="223" t="s">
        <v>35</v>
      </c>
      <c r="T243" s="224" t="s">
        <v>35</v>
      </c>
      <c r="U243" s="92" t="s">
        <v>35</v>
      </c>
      <c r="V243" s="189"/>
      <c r="W243" s="189"/>
      <c r="X243" s="189"/>
      <c r="Y243" s="93"/>
      <c r="Z243" s="192"/>
    </row>
    <row r="244" spans="1:26" s="100" customFormat="1" ht="34.5" customHeight="1">
      <c r="A244" s="65">
        <v>4</v>
      </c>
      <c r="B244" s="217" t="s">
        <v>122</v>
      </c>
      <c r="C244" s="311" t="s">
        <v>287</v>
      </c>
      <c r="D244" s="219" t="s">
        <v>226</v>
      </c>
      <c r="E244" s="226"/>
      <c r="F244" s="92" t="s">
        <v>31</v>
      </c>
      <c r="G244" s="92" t="s">
        <v>35</v>
      </c>
      <c r="H244" s="92" t="s">
        <v>181</v>
      </c>
      <c r="I244" s="221" t="s">
        <v>284</v>
      </c>
      <c r="J244" s="222" t="s">
        <v>227</v>
      </c>
      <c r="K244" s="189">
        <v>43494</v>
      </c>
      <c r="L244" s="189">
        <v>43497</v>
      </c>
      <c r="M244" s="190" t="s">
        <v>228</v>
      </c>
      <c r="N244" s="93">
        <v>43501</v>
      </c>
      <c r="O244" s="325">
        <v>43550</v>
      </c>
      <c r="P244" s="326"/>
      <c r="Q244" s="308">
        <v>43581</v>
      </c>
      <c r="R244" s="308">
        <v>43581</v>
      </c>
      <c r="S244" s="223" t="s">
        <v>35</v>
      </c>
      <c r="T244" s="224" t="s">
        <v>35</v>
      </c>
      <c r="U244" s="92" t="s">
        <v>35</v>
      </c>
      <c r="V244" s="72">
        <v>43598</v>
      </c>
      <c r="W244" s="72">
        <v>43605</v>
      </c>
      <c r="X244" s="72" t="s">
        <v>320</v>
      </c>
      <c r="Y244" s="93"/>
      <c r="Z244" s="192"/>
    </row>
    <row r="245" spans="1:26" s="100" customFormat="1" ht="34.5" customHeight="1">
      <c r="A245" s="65">
        <v>5</v>
      </c>
      <c r="B245" s="217" t="s">
        <v>122</v>
      </c>
      <c r="C245" s="218" t="s">
        <v>288</v>
      </c>
      <c r="D245" s="219" t="s">
        <v>226</v>
      </c>
      <c r="E245" s="220">
        <v>2341</v>
      </c>
      <c r="F245" s="92" t="s">
        <v>31</v>
      </c>
      <c r="G245" s="92" t="s">
        <v>35</v>
      </c>
      <c r="H245" s="92" t="s">
        <v>181</v>
      </c>
      <c r="I245" s="221" t="s">
        <v>284</v>
      </c>
      <c r="J245" s="222" t="s">
        <v>34</v>
      </c>
      <c r="K245" s="189">
        <v>43500</v>
      </c>
      <c r="L245" s="189">
        <v>43504</v>
      </c>
      <c r="M245" s="190" t="s">
        <v>228</v>
      </c>
      <c r="N245" s="93">
        <v>43508</v>
      </c>
      <c r="O245" s="315">
        <v>43536</v>
      </c>
      <c r="P245" s="316"/>
      <c r="Q245" s="93">
        <v>43539</v>
      </c>
      <c r="R245" s="93">
        <v>43543</v>
      </c>
      <c r="S245" s="223" t="s">
        <v>35</v>
      </c>
      <c r="T245" s="224" t="s">
        <v>35</v>
      </c>
      <c r="U245" s="92" t="s">
        <v>35</v>
      </c>
      <c r="V245" s="189">
        <v>43544</v>
      </c>
      <c r="W245" s="189">
        <v>43551</v>
      </c>
      <c r="X245" s="189">
        <v>43565</v>
      </c>
      <c r="Y245" s="93"/>
      <c r="Z245" s="192"/>
    </row>
    <row r="246" spans="1:26" s="100" customFormat="1" ht="34.5" customHeight="1">
      <c r="A246" s="65">
        <v>6</v>
      </c>
      <c r="B246" s="217" t="s">
        <v>122</v>
      </c>
      <c r="C246" s="218" t="s">
        <v>289</v>
      </c>
      <c r="D246" s="219" t="s">
        <v>226</v>
      </c>
      <c r="E246" s="220">
        <v>2341</v>
      </c>
      <c r="F246" s="92" t="s">
        <v>31</v>
      </c>
      <c r="G246" s="92" t="s">
        <v>35</v>
      </c>
      <c r="H246" s="92" t="s">
        <v>181</v>
      </c>
      <c r="I246" s="221" t="s">
        <v>284</v>
      </c>
      <c r="J246" s="222" t="s">
        <v>34</v>
      </c>
      <c r="K246" s="189">
        <v>43500</v>
      </c>
      <c r="L246" s="189">
        <v>43504</v>
      </c>
      <c r="M246" s="190" t="s">
        <v>228</v>
      </c>
      <c r="N246" s="93">
        <v>43509</v>
      </c>
      <c r="O246" s="315">
        <v>43537</v>
      </c>
      <c r="P246" s="316"/>
      <c r="Q246" s="93">
        <v>43542</v>
      </c>
      <c r="R246" s="93">
        <v>43545</v>
      </c>
      <c r="S246" s="223" t="s">
        <v>35</v>
      </c>
      <c r="T246" s="224" t="s">
        <v>35</v>
      </c>
      <c r="U246" s="92" t="s">
        <v>35</v>
      </c>
      <c r="V246" s="189">
        <v>43546</v>
      </c>
      <c r="W246" s="189">
        <v>43553</v>
      </c>
      <c r="X246" s="189">
        <v>43567</v>
      </c>
      <c r="Y246" s="93"/>
      <c r="Z246" s="192"/>
    </row>
    <row r="247" spans="1:26" s="100" customFormat="1" ht="34.5" customHeight="1">
      <c r="A247" s="65">
        <v>7</v>
      </c>
      <c r="B247" s="217" t="s">
        <v>122</v>
      </c>
      <c r="C247" s="218" t="s">
        <v>290</v>
      </c>
      <c r="D247" s="219" t="s">
        <v>226</v>
      </c>
      <c r="E247" s="220">
        <v>2341</v>
      </c>
      <c r="F247" s="92" t="s">
        <v>31</v>
      </c>
      <c r="G247" s="92" t="s">
        <v>35</v>
      </c>
      <c r="H247" s="92" t="s">
        <v>181</v>
      </c>
      <c r="I247" s="221" t="s">
        <v>284</v>
      </c>
      <c r="J247" s="222" t="s">
        <v>34</v>
      </c>
      <c r="K247" s="189">
        <v>43503</v>
      </c>
      <c r="L247" s="189">
        <v>43508</v>
      </c>
      <c r="M247" s="190" t="s">
        <v>228</v>
      </c>
      <c r="N247" s="93">
        <v>43510</v>
      </c>
      <c r="O247" s="315">
        <v>43538</v>
      </c>
      <c r="P247" s="316"/>
      <c r="Q247" s="93">
        <v>43543</v>
      </c>
      <c r="R247" s="93">
        <v>43546</v>
      </c>
      <c r="S247" s="223" t="s">
        <v>35</v>
      </c>
      <c r="T247" s="224" t="s">
        <v>35</v>
      </c>
      <c r="U247" s="92" t="s">
        <v>35</v>
      </c>
      <c r="V247" s="189">
        <v>43549</v>
      </c>
      <c r="W247" s="189">
        <v>43556</v>
      </c>
      <c r="X247" s="189" t="s">
        <v>35</v>
      </c>
      <c r="Y247" s="93"/>
      <c r="Z247" s="192"/>
    </row>
    <row r="248" spans="1:26" s="100" customFormat="1" ht="34.5" customHeight="1">
      <c r="A248" s="65">
        <v>8</v>
      </c>
      <c r="B248" s="217" t="s">
        <v>122</v>
      </c>
      <c r="C248" s="218" t="s">
        <v>291</v>
      </c>
      <c r="D248" s="219" t="s">
        <v>226</v>
      </c>
      <c r="E248" s="220">
        <v>2341</v>
      </c>
      <c r="F248" s="92" t="s">
        <v>31</v>
      </c>
      <c r="G248" s="92" t="s">
        <v>35</v>
      </c>
      <c r="H248" s="92" t="s">
        <v>181</v>
      </c>
      <c r="I248" s="221" t="s">
        <v>284</v>
      </c>
      <c r="J248" s="222" t="s">
        <v>34</v>
      </c>
      <c r="K248" s="189">
        <v>43503</v>
      </c>
      <c r="L248" s="189">
        <v>43508</v>
      </c>
      <c r="M248" s="190" t="s">
        <v>228</v>
      </c>
      <c r="N248" s="93">
        <v>43511</v>
      </c>
      <c r="O248" s="315">
        <v>43539</v>
      </c>
      <c r="P248" s="316"/>
      <c r="Q248" s="93">
        <v>43544</v>
      </c>
      <c r="R248" s="93">
        <v>43549</v>
      </c>
      <c r="S248" s="223" t="s">
        <v>35</v>
      </c>
      <c r="T248" s="224" t="s">
        <v>35</v>
      </c>
      <c r="U248" s="92" t="s">
        <v>35</v>
      </c>
      <c r="V248" s="189">
        <v>43550</v>
      </c>
      <c r="W248" s="189">
        <v>43557</v>
      </c>
      <c r="X248" s="189" t="s">
        <v>35</v>
      </c>
      <c r="Y248" s="93"/>
      <c r="Z248" s="192"/>
    </row>
    <row r="249" spans="1:26" s="100" customFormat="1" ht="34.5" customHeight="1">
      <c r="A249" s="65">
        <v>9</v>
      </c>
      <c r="B249" s="217" t="s">
        <v>122</v>
      </c>
      <c r="C249" s="218" t="s">
        <v>292</v>
      </c>
      <c r="D249" s="219" t="s">
        <v>226</v>
      </c>
      <c r="E249" s="220">
        <v>2341</v>
      </c>
      <c r="F249" s="92" t="s">
        <v>31</v>
      </c>
      <c r="G249" s="92" t="s">
        <v>35</v>
      </c>
      <c r="H249" s="92" t="s">
        <v>181</v>
      </c>
      <c r="I249" s="221" t="s">
        <v>284</v>
      </c>
      <c r="J249" s="222" t="s">
        <v>34</v>
      </c>
      <c r="K249" s="189">
        <v>43507</v>
      </c>
      <c r="L249" s="189">
        <v>43514</v>
      </c>
      <c r="M249" s="190" t="s">
        <v>228</v>
      </c>
      <c r="N249" s="93">
        <v>43515</v>
      </c>
      <c r="O249" s="315">
        <v>43543</v>
      </c>
      <c r="P249" s="316"/>
      <c r="Q249" s="93">
        <v>43546</v>
      </c>
      <c r="R249" s="93">
        <v>43550</v>
      </c>
      <c r="S249" s="223" t="s">
        <v>35</v>
      </c>
      <c r="T249" s="224" t="s">
        <v>35</v>
      </c>
      <c r="U249" s="92" t="s">
        <v>35</v>
      </c>
      <c r="V249" s="189">
        <v>43551</v>
      </c>
      <c r="W249" s="189">
        <v>43558</v>
      </c>
      <c r="X249" s="189" t="s">
        <v>35</v>
      </c>
      <c r="Y249" s="93"/>
      <c r="Z249" s="192"/>
    </row>
    <row r="250" spans="1:26" s="100" customFormat="1" ht="34.5" customHeight="1" thickBot="1">
      <c r="A250" s="227">
        <v>10</v>
      </c>
      <c r="B250" s="217" t="s">
        <v>122</v>
      </c>
      <c r="C250" s="228" t="s">
        <v>293</v>
      </c>
      <c r="D250" s="219" t="s">
        <v>226</v>
      </c>
      <c r="E250" s="220">
        <v>2341</v>
      </c>
      <c r="F250" s="104" t="s">
        <v>31</v>
      </c>
      <c r="G250" s="104" t="s">
        <v>35</v>
      </c>
      <c r="H250" s="92" t="s">
        <v>181</v>
      </c>
      <c r="I250" s="221" t="s">
        <v>284</v>
      </c>
      <c r="J250" s="222" t="s">
        <v>34</v>
      </c>
      <c r="K250" s="189">
        <v>43507</v>
      </c>
      <c r="L250" s="189">
        <v>43514</v>
      </c>
      <c r="M250" s="229" t="s">
        <v>228</v>
      </c>
      <c r="N250" s="207">
        <v>43516</v>
      </c>
      <c r="O250" s="317">
        <v>43544</v>
      </c>
      <c r="P250" s="318"/>
      <c r="Q250" s="207">
        <v>43551</v>
      </c>
      <c r="R250" s="207">
        <v>43553</v>
      </c>
      <c r="S250" s="223" t="s">
        <v>35</v>
      </c>
      <c r="T250" s="224" t="s">
        <v>35</v>
      </c>
      <c r="U250" s="104" t="s">
        <v>35</v>
      </c>
      <c r="V250" s="208">
        <v>43556</v>
      </c>
      <c r="W250" s="208">
        <v>43563</v>
      </c>
      <c r="X250" s="189" t="s">
        <v>35</v>
      </c>
      <c r="Y250" s="207"/>
      <c r="Z250" s="230"/>
    </row>
    <row r="251" spans="1:26" s="100" customFormat="1" ht="30.75" customHeight="1">
      <c r="A251" s="319" t="s">
        <v>294</v>
      </c>
      <c r="B251" s="320"/>
      <c r="C251" s="320"/>
      <c r="D251" s="320"/>
      <c r="E251" s="320"/>
      <c r="F251" s="320"/>
      <c r="G251" s="320"/>
      <c r="H251" s="320"/>
      <c r="I251" s="320"/>
      <c r="J251" s="320"/>
      <c r="K251" s="320"/>
      <c r="L251" s="320"/>
      <c r="M251" s="320"/>
      <c r="N251" s="320"/>
      <c r="O251" s="320"/>
      <c r="P251" s="320"/>
      <c r="Q251" s="320"/>
      <c r="R251" s="320"/>
      <c r="S251" s="320"/>
      <c r="T251" s="320"/>
      <c r="U251" s="320"/>
      <c r="V251" s="320"/>
      <c r="W251" s="320"/>
      <c r="X251" s="320"/>
      <c r="Y251" s="320"/>
      <c r="Z251" s="321"/>
    </row>
    <row r="252" spans="1:26" s="100" customFormat="1" ht="60" customHeight="1">
      <c r="A252" s="65">
        <v>11</v>
      </c>
      <c r="B252" s="92" t="s">
        <v>122</v>
      </c>
      <c r="C252" s="231" t="s">
        <v>295</v>
      </c>
      <c r="D252" s="62" t="s">
        <v>226</v>
      </c>
      <c r="E252" s="62" t="s">
        <v>296</v>
      </c>
      <c r="F252" s="62" t="s">
        <v>297</v>
      </c>
      <c r="G252" s="92" t="s">
        <v>35</v>
      </c>
      <c r="H252" s="92" t="s">
        <v>245</v>
      </c>
      <c r="I252" s="221" t="s">
        <v>284</v>
      </c>
      <c r="J252" s="138" t="s">
        <v>34</v>
      </c>
      <c r="K252" s="202">
        <v>43496</v>
      </c>
      <c r="L252" s="202" t="s">
        <v>35</v>
      </c>
      <c r="M252" s="203" t="s">
        <v>228</v>
      </c>
      <c r="N252" s="93">
        <v>43501</v>
      </c>
      <c r="O252" s="93">
        <v>43536</v>
      </c>
      <c r="P252" s="93">
        <v>43553</v>
      </c>
      <c r="Q252" s="93">
        <v>43537</v>
      </c>
      <c r="R252" s="93">
        <v>43539</v>
      </c>
      <c r="S252" s="93" t="s">
        <v>35</v>
      </c>
      <c r="T252" s="93" t="s">
        <v>35</v>
      </c>
      <c r="U252" s="93">
        <v>43557</v>
      </c>
      <c r="V252" s="189">
        <v>43558</v>
      </c>
      <c r="W252" s="189">
        <v>43565</v>
      </c>
      <c r="X252" s="189" t="s">
        <v>35</v>
      </c>
      <c r="Y252" s="93"/>
      <c r="Z252" s="192"/>
    </row>
    <row r="253" spans="1:26" s="100" customFormat="1" ht="45" customHeight="1">
      <c r="A253" s="65">
        <v>12</v>
      </c>
      <c r="B253" s="92" t="s">
        <v>122</v>
      </c>
      <c r="C253" s="226" t="s">
        <v>298</v>
      </c>
      <c r="D253" s="62" t="s">
        <v>226</v>
      </c>
      <c r="E253" s="62" t="s">
        <v>299</v>
      </c>
      <c r="F253" s="62" t="s">
        <v>297</v>
      </c>
      <c r="G253" s="92" t="s">
        <v>35</v>
      </c>
      <c r="H253" s="92" t="s">
        <v>174</v>
      </c>
      <c r="I253" s="221" t="s">
        <v>284</v>
      </c>
      <c r="J253" s="138" t="s">
        <v>34</v>
      </c>
      <c r="K253" s="202">
        <v>43496</v>
      </c>
      <c r="L253" s="202" t="s">
        <v>35</v>
      </c>
      <c r="M253" s="203" t="s">
        <v>300</v>
      </c>
      <c r="N253" s="93">
        <v>43501</v>
      </c>
      <c r="O253" s="93">
        <v>43536</v>
      </c>
      <c r="P253" s="93">
        <v>43553</v>
      </c>
      <c r="Q253" s="93">
        <v>43537</v>
      </c>
      <c r="R253" s="93">
        <v>43539</v>
      </c>
      <c r="S253" s="93" t="s">
        <v>35</v>
      </c>
      <c r="T253" s="93" t="s">
        <v>35</v>
      </c>
      <c r="U253" s="93">
        <v>43557</v>
      </c>
      <c r="V253" s="189">
        <v>43558</v>
      </c>
      <c r="W253" s="189">
        <v>43566</v>
      </c>
      <c r="X253" s="189" t="s">
        <v>35</v>
      </c>
      <c r="Y253" s="93"/>
      <c r="Z253" s="192"/>
    </row>
    <row r="254" spans="1:26" s="100" customFormat="1" ht="54.75" customHeight="1">
      <c r="A254" s="65">
        <v>13</v>
      </c>
      <c r="B254" s="92" t="s">
        <v>122</v>
      </c>
      <c r="C254" s="226" t="s">
        <v>301</v>
      </c>
      <c r="D254" s="62" t="s">
        <v>226</v>
      </c>
      <c r="E254" s="62" t="s">
        <v>302</v>
      </c>
      <c r="F254" s="62" t="s">
        <v>297</v>
      </c>
      <c r="G254" s="92" t="s">
        <v>35</v>
      </c>
      <c r="H254" s="92" t="s">
        <v>245</v>
      </c>
      <c r="I254" s="221" t="s">
        <v>284</v>
      </c>
      <c r="J254" s="138" t="s">
        <v>34</v>
      </c>
      <c r="K254" s="202">
        <v>43510</v>
      </c>
      <c r="L254" s="202" t="s">
        <v>35</v>
      </c>
      <c r="M254" s="203" t="s">
        <v>228</v>
      </c>
      <c r="N254" s="93">
        <v>43517</v>
      </c>
      <c r="O254" s="93">
        <v>43570</v>
      </c>
      <c r="P254" s="93">
        <v>43588</v>
      </c>
      <c r="Q254" s="93">
        <v>43572</v>
      </c>
      <c r="R254" s="93">
        <v>43574</v>
      </c>
      <c r="S254" s="93" t="s">
        <v>35</v>
      </c>
      <c r="T254" s="93" t="s">
        <v>35</v>
      </c>
      <c r="U254" s="93">
        <v>43592</v>
      </c>
      <c r="V254" s="189">
        <v>43593</v>
      </c>
      <c r="W254" s="189">
        <v>43600</v>
      </c>
      <c r="X254" s="189" t="s">
        <v>35</v>
      </c>
      <c r="Y254" s="93"/>
      <c r="Z254" s="192"/>
    </row>
    <row r="255" spans="1:26" s="100" customFormat="1" ht="58.5" customHeight="1">
      <c r="A255" s="65">
        <v>14</v>
      </c>
      <c r="B255" s="92" t="s">
        <v>122</v>
      </c>
      <c r="C255" s="226" t="s">
        <v>303</v>
      </c>
      <c r="D255" s="62" t="s">
        <v>226</v>
      </c>
      <c r="E255" s="62" t="s">
        <v>296</v>
      </c>
      <c r="F255" s="62" t="s">
        <v>297</v>
      </c>
      <c r="G255" s="92" t="s">
        <v>35</v>
      </c>
      <c r="H255" s="92" t="s">
        <v>245</v>
      </c>
      <c r="I255" s="221" t="s">
        <v>284</v>
      </c>
      <c r="J255" s="138" t="s">
        <v>34</v>
      </c>
      <c r="K255" s="202">
        <v>43497</v>
      </c>
      <c r="L255" s="202" t="s">
        <v>35</v>
      </c>
      <c r="M255" s="203" t="s">
        <v>228</v>
      </c>
      <c r="N255" s="93">
        <v>43501</v>
      </c>
      <c r="O255" s="93">
        <v>43536</v>
      </c>
      <c r="P255" s="93">
        <v>43553</v>
      </c>
      <c r="Q255" s="93">
        <v>43537</v>
      </c>
      <c r="R255" s="93">
        <v>43539</v>
      </c>
      <c r="S255" s="93" t="s">
        <v>35</v>
      </c>
      <c r="T255" s="93" t="s">
        <v>35</v>
      </c>
      <c r="U255" s="93">
        <v>43557</v>
      </c>
      <c r="V255" s="189">
        <v>43558</v>
      </c>
      <c r="W255" s="189">
        <v>43565</v>
      </c>
      <c r="X255" s="189" t="s">
        <v>35</v>
      </c>
      <c r="Y255" s="93"/>
      <c r="Z255" s="192"/>
    </row>
    <row r="256" spans="1:26" s="100" customFormat="1" ht="48" customHeight="1">
      <c r="A256" s="65">
        <v>15</v>
      </c>
      <c r="B256" s="92" t="s">
        <v>122</v>
      </c>
      <c r="C256" s="226" t="s">
        <v>304</v>
      </c>
      <c r="D256" s="62" t="s">
        <v>226</v>
      </c>
      <c r="E256" s="62" t="s">
        <v>302</v>
      </c>
      <c r="F256" s="62" t="s">
        <v>297</v>
      </c>
      <c r="G256" s="92" t="s">
        <v>35</v>
      </c>
      <c r="H256" s="92" t="s">
        <v>245</v>
      </c>
      <c r="I256" s="221" t="s">
        <v>284</v>
      </c>
      <c r="J256" s="138" t="s">
        <v>282</v>
      </c>
      <c r="K256" s="202">
        <v>43514</v>
      </c>
      <c r="L256" s="202" t="s">
        <v>35</v>
      </c>
      <c r="M256" s="203" t="s">
        <v>228</v>
      </c>
      <c r="N256" s="93">
        <v>43521</v>
      </c>
      <c r="O256" s="93">
        <v>43563</v>
      </c>
      <c r="P256" s="93">
        <v>43584</v>
      </c>
      <c r="Q256" s="93">
        <v>43565</v>
      </c>
      <c r="R256" s="93">
        <v>43567</v>
      </c>
      <c r="S256" s="93" t="s">
        <v>35</v>
      </c>
      <c r="T256" s="93" t="s">
        <v>35</v>
      </c>
      <c r="U256" s="93">
        <v>43588</v>
      </c>
      <c r="V256" s="189">
        <v>43591</v>
      </c>
      <c r="W256" s="189">
        <v>43598</v>
      </c>
      <c r="X256" s="189" t="s">
        <v>35</v>
      </c>
      <c r="Y256" s="93"/>
      <c r="Z256" s="192"/>
    </row>
    <row r="257" spans="1:26" s="100" customFormat="1" ht="46.5" customHeight="1" thickBot="1">
      <c r="A257" s="65">
        <v>16</v>
      </c>
      <c r="B257" s="104" t="s">
        <v>122</v>
      </c>
      <c r="C257" s="232" t="s">
        <v>298</v>
      </c>
      <c r="D257" s="233" t="s">
        <v>226</v>
      </c>
      <c r="E257" s="233" t="s">
        <v>302</v>
      </c>
      <c r="F257" s="233" t="s">
        <v>297</v>
      </c>
      <c r="G257" s="104" t="s">
        <v>35</v>
      </c>
      <c r="H257" s="104" t="s">
        <v>245</v>
      </c>
      <c r="I257" s="234" t="s">
        <v>284</v>
      </c>
      <c r="J257" s="235" t="s">
        <v>34</v>
      </c>
      <c r="K257" s="208">
        <v>43511</v>
      </c>
      <c r="L257" s="208" t="s">
        <v>35</v>
      </c>
      <c r="M257" s="229" t="s">
        <v>228</v>
      </c>
      <c r="N257" s="207">
        <v>43517</v>
      </c>
      <c r="O257" s="207">
        <v>43570</v>
      </c>
      <c r="P257" s="207">
        <v>43588</v>
      </c>
      <c r="Q257" s="207">
        <v>43572</v>
      </c>
      <c r="R257" s="207">
        <v>43574</v>
      </c>
      <c r="S257" s="207" t="s">
        <v>35</v>
      </c>
      <c r="T257" s="207" t="s">
        <v>35</v>
      </c>
      <c r="U257" s="207">
        <v>43592</v>
      </c>
      <c r="V257" s="208">
        <v>43593</v>
      </c>
      <c r="W257" s="208">
        <v>43600</v>
      </c>
      <c r="X257" s="208" t="s">
        <v>35</v>
      </c>
      <c r="Y257" s="207"/>
      <c r="Z257" s="230"/>
    </row>
    <row r="258" spans="1:26" s="100" customFormat="1" ht="47.25" customHeight="1">
      <c r="A258" s="65">
        <v>17</v>
      </c>
      <c r="B258" s="236" t="s">
        <v>122</v>
      </c>
      <c r="C258" s="237" t="s">
        <v>305</v>
      </c>
      <c r="D258" s="238" t="s">
        <v>226</v>
      </c>
      <c r="E258" s="238" t="s">
        <v>296</v>
      </c>
      <c r="F258" s="238" t="s">
        <v>297</v>
      </c>
      <c r="G258" s="236" t="s">
        <v>35</v>
      </c>
      <c r="H258" s="236" t="s">
        <v>245</v>
      </c>
      <c r="I258" s="125" t="s">
        <v>284</v>
      </c>
      <c r="J258" s="138" t="s">
        <v>282</v>
      </c>
      <c r="K258" s="202">
        <v>43508</v>
      </c>
      <c r="L258" s="202" t="s">
        <v>35</v>
      </c>
      <c r="M258" s="203" t="s">
        <v>228</v>
      </c>
      <c r="N258" s="224">
        <v>43515</v>
      </c>
      <c r="O258" s="224">
        <v>43536</v>
      </c>
      <c r="P258" s="224">
        <v>43553</v>
      </c>
      <c r="Q258" s="224">
        <v>43537</v>
      </c>
      <c r="R258" s="224">
        <v>43539</v>
      </c>
      <c r="S258" s="224" t="s">
        <v>35</v>
      </c>
      <c r="T258" s="224" t="s">
        <v>35</v>
      </c>
      <c r="U258" s="224">
        <v>43557</v>
      </c>
      <c r="V258" s="202">
        <v>43558</v>
      </c>
      <c r="W258" s="202">
        <v>43566</v>
      </c>
      <c r="X258" s="202" t="s">
        <v>35</v>
      </c>
      <c r="Y258" s="224"/>
      <c r="Z258" s="239"/>
    </row>
    <row r="259" spans="1:26" s="100" customFormat="1" ht="50.25" customHeight="1">
      <c r="A259" s="65">
        <v>18</v>
      </c>
      <c r="B259" s="92" t="s">
        <v>122</v>
      </c>
      <c r="C259" s="226" t="s">
        <v>306</v>
      </c>
      <c r="D259" s="62" t="s">
        <v>226</v>
      </c>
      <c r="E259" s="62" t="s">
        <v>302</v>
      </c>
      <c r="F259" s="62" t="s">
        <v>297</v>
      </c>
      <c r="G259" s="92" t="s">
        <v>35</v>
      </c>
      <c r="H259" s="92" t="s">
        <v>245</v>
      </c>
      <c r="I259" s="221" t="s">
        <v>284</v>
      </c>
      <c r="J259" s="138" t="s">
        <v>282</v>
      </c>
      <c r="K259" s="202">
        <v>43508</v>
      </c>
      <c r="L259" s="202" t="s">
        <v>35</v>
      </c>
      <c r="M259" s="203" t="s">
        <v>228</v>
      </c>
      <c r="N259" s="93">
        <v>43515</v>
      </c>
      <c r="O259" s="93">
        <v>43536</v>
      </c>
      <c r="P259" s="93">
        <v>43553</v>
      </c>
      <c r="Q259" s="93">
        <v>43537</v>
      </c>
      <c r="R259" s="93">
        <v>43539</v>
      </c>
      <c r="S259" s="93" t="s">
        <v>35</v>
      </c>
      <c r="T259" s="93" t="s">
        <v>35</v>
      </c>
      <c r="U259" s="93">
        <v>43557</v>
      </c>
      <c r="V259" s="189">
        <v>43558</v>
      </c>
      <c r="W259" s="189">
        <v>43566</v>
      </c>
      <c r="X259" s="189" t="s">
        <v>35</v>
      </c>
      <c r="Y259" s="93"/>
      <c r="Z259" s="192"/>
    </row>
    <row r="260" spans="1:26" s="100" customFormat="1" ht="85.5" customHeight="1">
      <c r="A260" s="65">
        <v>19</v>
      </c>
      <c r="B260" s="92" t="s">
        <v>122</v>
      </c>
      <c r="C260" s="226" t="s">
        <v>307</v>
      </c>
      <c r="D260" s="62" t="s">
        <v>226</v>
      </c>
      <c r="E260" s="62" t="s">
        <v>302</v>
      </c>
      <c r="F260" s="62" t="s">
        <v>297</v>
      </c>
      <c r="G260" s="92" t="s">
        <v>35</v>
      </c>
      <c r="H260" s="92" t="s">
        <v>245</v>
      </c>
      <c r="I260" s="221" t="s">
        <v>284</v>
      </c>
      <c r="J260" s="138" t="s">
        <v>34</v>
      </c>
      <c r="K260" s="202">
        <v>43511</v>
      </c>
      <c r="L260" s="202" t="s">
        <v>35</v>
      </c>
      <c r="M260" s="203" t="s">
        <v>228</v>
      </c>
      <c r="N260" s="93">
        <v>43517</v>
      </c>
      <c r="O260" s="93">
        <v>43570</v>
      </c>
      <c r="P260" s="93">
        <v>43588</v>
      </c>
      <c r="Q260" s="93">
        <v>43572</v>
      </c>
      <c r="R260" s="93">
        <v>43574</v>
      </c>
      <c r="S260" s="93" t="s">
        <v>35</v>
      </c>
      <c r="T260" s="93" t="s">
        <v>35</v>
      </c>
      <c r="U260" s="93">
        <v>43592</v>
      </c>
      <c r="V260" s="189">
        <v>43593</v>
      </c>
      <c r="W260" s="189">
        <v>43600</v>
      </c>
      <c r="X260" s="189" t="s">
        <v>35</v>
      </c>
      <c r="Y260" s="93"/>
      <c r="Z260" s="192"/>
    </row>
    <row r="261" spans="1:26" s="100" customFormat="1" ht="37.5" customHeight="1">
      <c r="A261" s="65">
        <v>20</v>
      </c>
      <c r="B261" s="92" t="s">
        <v>122</v>
      </c>
      <c r="C261" s="226" t="s">
        <v>308</v>
      </c>
      <c r="D261" s="62" t="s">
        <v>226</v>
      </c>
      <c r="E261" s="62" t="s">
        <v>302</v>
      </c>
      <c r="F261" s="62" t="s">
        <v>297</v>
      </c>
      <c r="G261" s="92" t="s">
        <v>35</v>
      </c>
      <c r="H261" s="92" t="s">
        <v>245</v>
      </c>
      <c r="I261" s="221" t="s">
        <v>284</v>
      </c>
      <c r="J261" s="138" t="s">
        <v>282</v>
      </c>
      <c r="K261" s="202">
        <v>43508</v>
      </c>
      <c r="L261" s="202" t="s">
        <v>35</v>
      </c>
      <c r="M261" s="203" t="s">
        <v>228</v>
      </c>
      <c r="N261" s="93">
        <v>43515</v>
      </c>
      <c r="O261" s="93">
        <v>43536</v>
      </c>
      <c r="P261" s="93">
        <v>43553</v>
      </c>
      <c r="Q261" s="93">
        <v>43537</v>
      </c>
      <c r="R261" s="93">
        <v>43539</v>
      </c>
      <c r="S261" s="93" t="s">
        <v>35</v>
      </c>
      <c r="T261" s="93" t="s">
        <v>35</v>
      </c>
      <c r="U261" s="93">
        <v>43557</v>
      </c>
      <c r="V261" s="189">
        <v>43558</v>
      </c>
      <c r="W261" s="189">
        <v>43566</v>
      </c>
      <c r="X261" s="189" t="s">
        <v>35</v>
      </c>
      <c r="Y261" s="93"/>
      <c r="Z261" s="192"/>
    </row>
    <row r="262" spans="1:26" s="100" customFormat="1" ht="59.25" customHeight="1">
      <c r="A262" s="65">
        <v>21</v>
      </c>
      <c r="B262" s="92" t="s">
        <v>122</v>
      </c>
      <c r="C262" s="226" t="s">
        <v>309</v>
      </c>
      <c r="D262" s="62" t="s">
        <v>226</v>
      </c>
      <c r="E262" s="62" t="s">
        <v>296</v>
      </c>
      <c r="F262" s="62" t="s">
        <v>297</v>
      </c>
      <c r="G262" s="92" t="s">
        <v>35</v>
      </c>
      <c r="H262" s="92" t="s">
        <v>245</v>
      </c>
      <c r="I262" s="221" t="s">
        <v>284</v>
      </c>
      <c r="J262" s="138" t="s">
        <v>34</v>
      </c>
      <c r="K262" s="202">
        <v>43511</v>
      </c>
      <c r="L262" s="202" t="s">
        <v>35</v>
      </c>
      <c r="M262" s="203" t="s">
        <v>228</v>
      </c>
      <c r="N262" s="93">
        <v>43517</v>
      </c>
      <c r="O262" s="93">
        <v>43570</v>
      </c>
      <c r="P262" s="93">
        <v>43588</v>
      </c>
      <c r="Q262" s="93">
        <v>43572</v>
      </c>
      <c r="R262" s="93">
        <v>43574</v>
      </c>
      <c r="S262" s="93" t="s">
        <v>35</v>
      </c>
      <c r="T262" s="93" t="s">
        <v>35</v>
      </c>
      <c r="U262" s="93">
        <v>43592</v>
      </c>
      <c r="V262" s="189">
        <v>43593</v>
      </c>
      <c r="W262" s="189">
        <v>43600</v>
      </c>
      <c r="X262" s="189" t="s">
        <v>35</v>
      </c>
      <c r="Y262" s="93"/>
      <c r="Z262" s="192"/>
    </row>
    <row r="263" spans="1:26" s="100" customFormat="1" ht="60.75" customHeight="1" thickBot="1">
      <c r="A263" s="227">
        <v>22</v>
      </c>
      <c r="B263" s="104" t="s">
        <v>122</v>
      </c>
      <c r="C263" s="232" t="s">
        <v>310</v>
      </c>
      <c r="D263" s="233" t="s">
        <v>226</v>
      </c>
      <c r="E263" s="233" t="s">
        <v>302</v>
      </c>
      <c r="F263" s="233" t="s">
        <v>297</v>
      </c>
      <c r="G263" s="104" t="s">
        <v>35</v>
      </c>
      <c r="H263" s="104" t="s">
        <v>245</v>
      </c>
      <c r="I263" s="234" t="s">
        <v>284</v>
      </c>
      <c r="J263" s="240" t="s">
        <v>34</v>
      </c>
      <c r="K263" s="241">
        <v>43511</v>
      </c>
      <c r="L263" s="241" t="s">
        <v>35</v>
      </c>
      <c r="M263" s="242" t="s">
        <v>228</v>
      </c>
      <c r="N263" s="207">
        <v>43517</v>
      </c>
      <c r="O263" s="207">
        <v>43538</v>
      </c>
      <c r="P263" s="207">
        <v>43556</v>
      </c>
      <c r="Q263" s="207">
        <v>43539</v>
      </c>
      <c r="R263" s="207">
        <v>43542</v>
      </c>
      <c r="S263" s="207" t="s">
        <v>35</v>
      </c>
      <c r="T263" s="207" t="s">
        <v>35</v>
      </c>
      <c r="U263" s="207">
        <v>43558</v>
      </c>
      <c r="V263" s="208">
        <v>43559</v>
      </c>
      <c r="W263" s="208">
        <v>43566</v>
      </c>
      <c r="X263" s="208" t="s">
        <v>35</v>
      </c>
      <c r="Y263" s="207"/>
      <c r="Z263" s="230"/>
    </row>
    <row r="264" spans="1:26" s="100" customFormat="1" ht="36" customHeight="1">
      <c r="A264" s="322" t="s">
        <v>311</v>
      </c>
      <c r="B264" s="320"/>
      <c r="C264" s="320"/>
      <c r="D264" s="320"/>
      <c r="E264" s="320"/>
      <c r="F264" s="320"/>
      <c r="G264" s="320"/>
      <c r="H264" s="320"/>
      <c r="I264" s="320"/>
      <c r="J264" s="320"/>
      <c r="K264" s="320"/>
      <c r="L264" s="320"/>
      <c r="M264" s="320"/>
      <c r="N264" s="320"/>
      <c r="O264" s="320"/>
      <c r="P264" s="320"/>
      <c r="Q264" s="320"/>
      <c r="R264" s="320"/>
      <c r="S264" s="320"/>
      <c r="T264" s="320"/>
      <c r="U264" s="320"/>
      <c r="V264" s="320"/>
      <c r="W264" s="320"/>
      <c r="X264" s="320"/>
      <c r="Y264" s="320"/>
      <c r="Z264" s="321"/>
    </row>
    <row r="265" spans="1:26" s="100" customFormat="1" ht="49.5" customHeight="1" thickBot="1">
      <c r="A265" s="243">
        <v>23</v>
      </c>
      <c r="B265" s="244" t="s">
        <v>122</v>
      </c>
      <c r="C265" s="245" t="s">
        <v>312</v>
      </c>
      <c r="D265" s="246" t="s">
        <v>226</v>
      </c>
      <c r="E265" s="62" t="s">
        <v>313</v>
      </c>
      <c r="F265" s="246" t="s">
        <v>49</v>
      </c>
      <c r="G265" s="92" t="s">
        <v>35</v>
      </c>
      <c r="H265" s="244" t="s">
        <v>311</v>
      </c>
      <c r="I265" s="221" t="s">
        <v>284</v>
      </c>
      <c r="J265" s="221" t="s">
        <v>284</v>
      </c>
      <c r="K265" s="247" t="s">
        <v>35</v>
      </c>
      <c r="L265" s="202" t="s">
        <v>35</v>
      </c>
      <c r="M265" s="248" t="s">
        <v>35</v>
      </c>
      <c r="N265" s="202" t="s">
        <v>35</v>
      </c>
      <c r="O265" s="202" t="s">
        <v>35</v>
      </c>
      <c r="P265" s="202" t="s">
        <v>35</v>
      </c>
      <c r="Q265" s="202" t="s">
        <v>35</v>
      </c>
      <c r="R265" s="202" t="s">
        <v>35</v>
      </c>
      <c r="S265" s="202" t="s">
        <v>35</v>
      </c>
      <c r="T265" s="202" t="s">
        <v>35</v>
      </c>
      <c r="U265" s="202" t="s">
        <v>35</v>
      </c>
      <c r="V265" s="247">
        <v>43749</v>
      </c>
      <c r="W265" s="247" t="s">
        <v>35</v>
      </c>
      <c r="X265" s="247">
        <v>43750</v>
      </c>
      <c r="Y265" s="249">
        <v>43339</v>
      </c>
      <c r="Z265" s="249">
        <v>43370</v>
      </c>
    </row>
    <row r="266" spans="1:26" s="2" customFormat="1" ht="36.75" customHeight="1" thickBot="1" thickTop="1">
      <c r="A266" s="250"/>
      <c r="B266" s="323" t="s">
        <v>314</v>
      </c>
      <c r="C266" s="324"/>
      <c r="D266" s="324"/>
      <c r="E266" s="324"/>
      <c r="F266" s="324"/>
      <c r="G266" s="324"/>
      <c r="H266" s="324"/>
      <c r="I266" s="324"/>
      <c r="J266" s="324"/>
      <c r="K266" s="324"/>
      <c r="L266" s="324"/>
      <c r="M266" s="324"/>
      <c r="N266" s="324"/>
      <c r="O266" s="324"/>
      <c r="P266" s="324"/>
      <c r="Q266" s="324"/>
      <c r="R266" s="324"/>
      <c r="S266" s="324"/>
      <c r="T266" s="324"/>
      <c r="U266" s="324"/>
      <c r="V266" s="324"/>
      <c r="W266" s="324"/>
      <c r="X266" s="324"/>
      <c r="Y266" s="324"/>
      <c r="Z266" s="324"/>
    </row>
    <row r="267" spans="2:26" s="2" customFormat="1" ht="8.25" customHeight="1" thickTop="1">
      <c r="B267" s="6"/>
      <c r="D267" s="1"/>
      <c r="F267" s="1"/>
      <c r="G267" s="1"/>
      <c r="H267" s="1"/>
      <c r="I267" s="1"/>
      <c r="J267" s="1"/>
      <c r="K267" s="1"/>
      <c r="L267" s="1"/>
      <c r="M267" s="6"/>
      <c r="N267" s="1"/>
      <c r="O267" s="1"/>
      <c r="P267" s="1"/>
      <c r="Q267" s="1"/>
      <c r="R267" s="1"/>
      <c r="S267" s="1"/>
      <c r="T267" s="1"/>
      <c r="U267" s="1"/>
      <c r="V267" s="1"/>
      <c r="W267" s="1"/>
      <c r="X267" s="1"/>
      <c r="Y267" s="1"/>
      <c r="Z267" s="1"/>
    </row>
  </sheetData>
  <sheetProtection/>
  <mergeCells count="488">
    <mergeCell ref="Y132:Y133"/>
    <mergeCell ref="Z132:AA132"/>
    <mergeCell ref="W133:X133"/>
    <mergeCell ref="A1:O1"/>
    <mergeCell ref="C4:D4"/>
    <mergeCell ref="E4:I4"/>
    <mergeCell ref="A6:A7"/>
    <mergeCell ref="B6:B7"/>
    <mergeCell ref="C6:C7"/>
    <mergeCell ref="D6:D7"/>
    <mergeCell ref="G6:G7"/>
    <mergeCell ref="U6:U7"/>
    <mergeCell ref="V6:X6"/>
    <mergeCell ref="H6:H7"/>
    <mergeCell ref="I6:I7"/>
    <mergeCell ref="J6:J7"/>
    <mergeCell ref="K6:K7"/>
    <mergeCell ref="L6:M6"/>
    <mergeCell ref="N6:N7"/>
    <mergeCell ref="Y6:Y7"/>
    <mergeCell ref="Z6:AA6"/>
    <mergeCell ref="W7:X7"/>
    <mergeCell ref="B36:AA36"/>
    <mergeCell ref="O6:P6"/>
    <mergeCell ref="Q6:Q7"/>
    <mergeCell ref="R6:R7"/>
    <mergeCell ref="S6:T6"/>
    <mergeCell ref="E6:E7"/>
    <mergeCell ref="F6:F7"/>
    <mergeCell ref="A132:A133"/>
    <mergeCell ref="B132:B133"/>
    <mergeCell ref="C132:C133"/>
    <mergeCell ref="D132:D133"/>
    <mergeCell ref="E132:E133"/>
    <mergeCell ref="F132:F133"/>
    <mergeCell ref="C40:D40"/>
    <mergeCell ref="A41:C41"/>
    <mergeCell ref="A43:A44"/>
    <mergeCell ref="B43:B44"/>
    <mergeCell ref="C43:C44"/>
    <mergeCell ref="D43:D44"/>
    <mergeCell ref="E43:E44"/>
    <mergeCell ref="F43:F44"/>
    <mergeCell ref="G43:G44"/>
    <mergeCell ref="H43:H44"/>
    <mergeCell ref="I43:I44"/>
    <mergeCell ref="J43:J44"/>
    <mergeCell ref="K43:K44"/>
    <mergeCell ref="L43:M43"/>
    <mergeCell ref="N43:N44"/>
    <mergeCell ref="O43:P43"/>
    <mergeCell ref="Q43:Q44"/>
    <mergeCell ref="R43:R44"/>
    <mergeCell ref="S43:T43"/>
    <mergeCell ref="U43:V43"/>
    <mergeCell ref="W43:W44"/>
    <mergeCell ref="X43:Z43"/>
    <mergeCell ref="AA43:AA44"/>
    <mergeCell ref="AB43:AC43"/>
    <mergeCell ref="Y44:Z44"/>
    <mergeCell ref="A45:A46"/>
    <mergeCell ref="B45:B46"/>
    <mergeCell ref="C45:C46"/>
    <mergeCell ref="D45:D46"/>
    <mergeCell ref="E45:E46"/>
    <mergeCell ref="F45:F46"/>
    <mergeCell ref="G45:G46"/>
    <mergeCell ref="I45:I46"/>
    <mergeCell ref="J45:J46"/>
    <mergeCell ref="U45:AC45"/>
    <mergeCell ref="S46:T46"/>
    <mergeCell ref="A47:A48"/>
    <mergeCell ref="B47:B48"/>
    <mergeCell ref="C47:C48"/>
    <mergeCell ref="D47:D48"/>
    <mergeCell ref="E47:E48"/>
    <mergeCell ref="F47:F48"/>
    <mergeCell ref="G47:G48"/>
    <mergeCell ref="I47:I48"/>
    <mergeCell ref="J47:J48"/>
    <mergeCell ref="U47:AC47"/>
    <mergeCell ref="S48:T48"/>
    <mergeCell ref="A49:A50"/>
    <mergeCell ref="B49:B50"/>
    <mergeCell ref="C49:C50"/>
    <mergeCell ref="D49:D50"/>
    <mergeCell ref="E49:E50"/>
    <mergeCell ref="F49:F50"/>
    <mergeCell ref="G49:G50"/>
    <mergeCell ref="I49:I50"/>
    <mergeCell ref="J49:J50"/>
    <mergeCell ref="U49:AC49"/>
    <mergeCell ref="S50:T50"/>
    <mergeCell ref="A51:A52"/>
    <mergeCell ref="B51:B52"/>
    <mergeCell ref="C51:C52"/>
    <mergeCell ref="D51:D52"/>
    <mergeCell ref="E51:E52"/>
    <mergeCell ref="F51:F52"/>
    <mergeCell ref="G51:G52"/>
    <mergeCell ref="I51:I52"/>
    <mergeCell ref="J51:J52"/>
    <mergeCell ref="U51:AC51"/>
    <mergeCell ref="S52:T52"/>
    <mergeCell ref="A53:A54"/>
    <mergeCell ref="B53:B54"/>
    <mergeCell ref="C53:C54"/>
    <mergeCell ref="D53:D54"/>
    <mergeCell ref="E53:E54"/>
    <mergeCell ref="F53:F54"/>
    <mergeCell ref="G53:G54"/>
    <mergeCell ref="I53:I54"/>
    <mergeCell ref="J53:J54"/>
    <mergeCell ref="U53:AC53"/>
    <mergeCell ref="S54:T54"/>
    <mergeCell ref="A55:A56"/>
    <mergeCell ref="B55:B56"/>
    <mergeCell ref="C55:C56"/>
    <mergeCell ref="D55:D56"/>
    <mergeCell ref="E55:E56"/>
    <mergeCell ref="F55:F56"/>
    <mergeCell ref="G55:G56"/>
    <mergeCell ref="I55:I56"/>
    <mergeCell ref="J55:J56"/>
    <mergeCell ref="U55:AC55"/>
    <mergeCell ref="S56:T56"/>
    <mergeCell ref="A57:A58"/>
    <mergeCell ref="B57:B58"/>
    <mergeCell ref="C57:C58"/>
    <mergeCell ref="D57:D58"/>
    <mergeCell ref="E57:E58"/>
    <mergeCell ref="F57:F58"/>
    <mergeCell ref="G57:G58"/>
    <mergeCell ref="I57:I58"/>
    <mergeCell ref="J57:J58"/>
    <mergeCell ref="U57:AC57"/>
    <mergeCell ref="S58:T58"/>
    <mergeCell ref="A59:A60"/>
    <mergeCell ref="B59:B60"/>
    <mergeCell ref="C59:C60"/>
    <mergeCell ref="D59:D60"/>
    <mergeCell ref="E59:E60"/>
    <mergeCell ref="F59:F60"/>
    <mergeCell ref="G59:G60"/>
    <mergeCell ref="I59:I60"/>
    <mergeCell ref="J59:J60"/>
    <mergeCell ref="U59:AC59"/>
    <mergeCell ref="S60:T60"/>
    <mergeCell ref="A61:A62"/>
    <mergeCell ref="B61:B62"/>
    <mergeCell ref="C61:C62"/>
    <mergeCell ref="D61:D62"/>
    <mergeCell ref="E61:E62"/>
    <mergeCell ref="F61:F62"/>
    <mergeCell ref="G61:G62"/>
    <mergeCell ref="I61:I62"/>
    <mergeCell ref="J61:J62"/>
    <mergeCell ref="U61:AC61"/>
    <mergeCell ref="S62:T62"/>
    <mergeCell ref="A63:A64"/>
    <mergeCell ref="B63:B64"/>
    <mergeCell ref="C63:C64"/>
    <mergeCell ref="D63:D64"/>
    <mergeCell ref="E63:E64"/>
    <mergeCell ref="F63:F64"/>
    <mergeCell ref="G63:G64"/>
    <mergeCell ref="I63:I64"/>
    <mergeCell ref="J63:J64"/>
    <mergeCell ref="U63:AC63"/>
    <mergeCell ref="S64:T64"/>
    <mergeCell ref="A65:A66"/>
    <mergeCell ref="B65:B66"/>
    <mergeCell ref="C65:C66"/>
    <mergeCell ref="D65:D66"/>
    <mergeCell ref="E65:E66"/>
    <mergeCell ref="F65:F66"/>
    <mergeCell ref="G65:G66"/>
    <mergeCell ref="I65:I66"/>
    <mergeCell ref="J65:J66"/>
    <mergeCell ref="U65:AC65"/>
    <mergeCell ref="S66:T66"/>
    <mergeCell ref="A67:A68"/>
    <mergeCell ref="B67:B68"/>
    <mergeCell ref="C67:C68"/>
    <mergeCell ref="D67:D68"/>
    <mergeCell ref="E67:E68"/>
    <mergeCell ref="F67:F68"/>
    <mergeCell ref="G67:G68"/>
    <mergeCell ref="I67:I68"/>
    <mergeCell ref="J67:J68"/>
    <mergeCell ref="U67:AC67"/>
    <mergeCell ref="S68:T68"/>
    <mergeCell ref="A69:A70"/>
    <mergeCell ref="B69:B70"/>
    <mergeCell ref="C69:C70"/>
    <mergeCell ref="D69:D70"/>
    <mergeCell ref="E69:E70"/>
    <mergeCell ref="F69:F70"/>
    <mergeCell ref="G69:G70"/>
    <mergeCell ref="I69:I70"/>
    <mergeCell ref="J69:J70"/>
    <mergeCell ref="U69:AC69"/>
    <mergeCell ref="S70:T70"/>
    <mergeCell ref="A71:A72"/>
    <mergeCell ref="B71:B72"/>
    <mergeCell ref="C71:C72"/>
    <mergeCell ref="D71:D72"/>
    <mergeCell ref="E71:E72"/>
    <mergeCell ref="F71:F72"/>
    <mergeCell ref="G71:G72"/>
    <mergeCell ref="I71:I72"/>
    <mergeCell ref="J71:J72"/>
    <mergeCell ref="U71:AC71"/>
    <mergeCell ref="S72:T72"/>
    <mergeCell ref="A73:A74"/>
    <mergeCell ref="B73:B74"/>
    <mergeCell ref="C73:C74"/>
    <mergeCell ref="D73:D74"/>
    <mergeCell ref="E73:E74"/>
    <mergeCell ref="F73:F74"/>
    <mergeCell ref="G73:G74"/>
    <mergeCell ref="I73:I74"/>
    <mergeCell ref="J73:J74"/>
    <mergeCell ref="U73:AC73"/>
    <mergeCell ref="S74:T74"/>
    <mergeCell ref="A75:A76"/>
    <mergeCell ref="B75:B76"/>
    <mergeCell ref="C75:C76"/>
    <mergeCell ref="D75:D76"/>
    <mergeCell ref="E75:E76"/>
    <mergeCell ref="F75:F76"/>
    <mergeCell ref="G75:G76"/>
    <mergeCell ref="I75:I76"/>
    <mergeCell ref="J75:J76"/>
    <mergeCell ref="U75:AC75"/>
    <mergeCell ref="S76:T76"/>
    <mergeCell ref="A77:A78"/>
    <mergeCell ref="B77:B78"/>
    <mergeCell ref="C77:C78"/>
    <mergeCell ref="D77:D78"/>
    <mergeCell ref="E77:E78"/>
    <mergeCell ref="F77:F78"/>
    <mergeCell ref="G77:G78"/>
    <mergeCell ref="I77:I78"/>
    <mergeCell ref="J77:J78"/>
    <mergeCell ref="U77:AC77"/>
    <mergeCell ref="S78:T78"/>
    <mergeCell ref="A79:A80"/>
    <mergeCell ref="B79:B80"/>
    <mergeCell ref="C79:C80"/>
    <mergeCell ref="D79:D80"/>
    <mergeCell ref="E79:E80"/>
    <mergeCell ref="F79:F80"/>
    <mergeCell ref="G79:G80"/>
    <mergeCell ref="I79:I80"/>
    <mergeCell ref="J79:J80"/>
    <mergeCell ref="U79:AC79"/>
    <mergeCell ref="S80:T80"/>
    <mergeCell ref="A81:A82"/>
    <mergeCell ref="B81:B82"/>
    <mergeCell ref="C81:C82"/>
    <mergeCell ref="D81:D82"/>
    <mergeCell ref="E81:E82"/>
    <mergeCell ref="F81:F82"/>
    <mergeCell ref="G81:G82"/>
    <mergeCell ref="I81:I82"/>
    <mergeCell ref="J81:J82"/>
    <mergeCell ref="U81:AC81"/>
    <mergeCell ref="S82:T82"/>
    <mergeCell ref="A83:A84"/>
    <mergeCell ref="B83:B84"/>
    <mergeCell ref="C83:C84"/>
    <mergeCell ref="D83:D84"/>
    <mergeCell ref="E83:E84"/>
    <mergeCell ref="F83:F84"/>
    <mergeCell ref="G83:G84"/>
    <mergeCell ref="I83:I84"/>
    <mergeCell ref="J83:J84"/>
    <mergeCell ref="U83:AC83"/>
    <mergeCell ref="S84:T84"/>
    <mergeCell ref="B85:AC85"/>
    <mergeCell ref="G132:G133"/>
    <mergeCell ref="H132:H133"/>
    <mergeCell ref="I132:I133"/>
    <mergeCell ref="J132:J133"/>
    <mergeCell ref="K132:K133"/>
    <mergeCell ref="L132:M132"/>
    <mergeCell ref="D89:H89"/>
    <mergeCell ref="G91:G92"/>
    <mergeCell ref="V91:X91"/>
    <mergeCell ref="A91:A92"/>
    <mergeCell ref="B91:B92"/>
    <mergeCell ref="C91:C92"/>
    <mergeCell ref="D91:D92"/>
    <mergeCell ref="E91:E92"/>
    <mergeCell ref="F91:F92"/>
    <mergeCell ref="H91:H92"/>
    <mergeCell ref="I91:I92"/>
    <mergeCell ref="J91:J92"/>
    <mergeCell ref="K91:K92"/>
    <mergeCell ref="L91:M91"/>
    <mergeCell ref="N91:N92"/>
    <mergeCell ref="Y91:Y92"/>
    <mergeCell ref="Z91:AA91"/>
    <mergeCell ref="W92:X92"/>
    <mergeCell ref="W93:X93"/>
    <mergeCell ref="W94:X94"/>
    <mergeCell ref="O91:P91"/>
    <mergeCell ref="Q91:Q92"/>
    <mergeCell ref="R91:R92"/>
    <mergeCell ref="S91:T91"/>
    <mergeCell ref="U91:U92"/>
    <mergeCell ref="W95:X95"/>
    <mergeCell ref="W96:X96"/>
    <mergeCell ref="W97:X97"/>
    <mergeCell ref="W98:X98"/>
    <mergeCell ref="W99:X99"/>
    <mergeCell ref="W100:X100"/>
    <mergeCell ref="W101:X101"/>
    <mergeCell ref="W102:X102"/>
    <mergeCell ref="W103:X103"/>
    <mergeCell ref="W104:X104"/>
    <mergeCell ref="W105:X105"/>
    <mergeCell ref="W106:X106"/>
    <mergeCell ref="W107:X107"/>
    <mergeCell ref="W108:X108"/>
    <mergeCell ref="W109:X109"/>
    <mergeCell ref="W110:X110"/>
    <mergeCell ref="W111:X111"/>
    <mergeCell ref="W112:X112"/>
    <mergeCell ref="W113:X113"/>
    <mergeCell ref="W114:X114"/>
    <mergeCell ref="W115:X115"/>
    <mergeCell ref="W116:X116"/>
    <mergeCell ref="W117:X117"/>
    <mergeCell ref="W118:X118"/>
    <mergeCell ref="W119:X119"/>
    <mergeCell ref="W120:X120"/>
    <mergeCell ref="W121:X121"/>
    <mergeCell ref="W122:X122"/>
    <mergeCell ref="W123:X123"/>
    <mergeCell ref="W124:X124"/>
    <mergeCell ref="W134:X134"/>
    <mergeCell ref="W135:X135"/>
    <mergeCell ref="W136:X136"/>
    <mergeCell ref="W137:X137"/>
    <mergeCell ref="W138:X138"/>
    <mergeCell ref="W125:X125"/>
    <mergeCell ref="W126:X126"/>
    <mergeCell ref="W127:X127"/>
    <mergeCell ref="W128:X128"/>
    <mergeCell ref="W130:X130"/>
    <mergeCell ref="W150:X150"/>
    <mergeCell ref="W139:X139"/>
    <mergeCell ref="W140:X140"/>
    <mergeCell ref="W141:X141"/>
    <mergeCell ref="W142:X142"/>
    <mergeCell ref="W143:X143"/>
    <mergeCell ref="W144:X144"/>
    <mergeCell ref="W151:X151"/>
    <mergeCell ref="W152:X152"/>
    <mergeCell ref="W153:X153"/>
    <mergeCell ref="W154:X154"/>
    <mergeCell ref="W155:X155"/>
    <mergeCell ref="W145:X145"/>
    <mergeCell ref="W146:X146"/>
    <mergeCell ref="W147:X147"/>
    <mergeCell ref="W148:X148"/>
    <mergeCell ref="W149:X149"/>
    <mergeCell ref="N132:N133"/>
    <mergeCell ref="O132:P132"/>
    <mergeCell ref="Q132:Q133"/>
    <mergeCell ref="R132:R133"/>
    <mergeCell ref="S132:T132"/>
    <mergeCell ref="U132:U133"/>
    <mergeCell ref="D162:L162"/>
    <mergeCell ref="A167:A168"/>
    <mergeCell ref="B167:B168"/>
    <mergeCell ref="C167:C168"/>
    <mergeCell ref="D167:D168"/>
    <mergeCell ref="E167:E168"/>
    <mergeCell ref="R167:R168"/>
    <mergeCell ref="S167:T167"/>
    <mergeCell ref="F167:F168"/>
    <mergeCell ref="G167:G168"/>
    <mergeCell ref="H167:H168"/>
    <mergeCell ref="I167:I168"/>
    <mergeCell ref="J167:J168"/>
    <mergeCell ref="K167:K168"/>
    <mergeCell ref="U167:U168"/>
    <mergeCell ref="V167:X167"/>
    <mergeCell ref="Y167:Y168"/>
    <mergeCell ref="Z167:AA167"/>
    <mergeCell ref="W168:X168"/>
    <mergeCell ref="F174:G174"/>
    <mergeCell ref="L167:M167"/>
    <mergeCell ref="N167:N168"/>
    <mergeCell ref="O167:P167"/>
    <mergeCell ref="Q167:Q168"/>
    <mergeCell ref="A176:A177"/>
    <mergeCell ref="B176:B177"/>
    <mergeCell ref="C176:C177"/>
    <mergeCell ref="D176:D177"/>
    <mergeCell ref="E176:E177"/>
    <mergeCell ref="F176:F177"/>
    <mergeCell ref="G176:G177"/>
    <mergeCell ref="H176:H177"/>
    <mergeCell ref="I176:I177"/>
    <mergeCell ref="J176:J177"/>
    <mergeCell ref="K176:K177"/>
    <mergeCell ref="L176:M176"/>
    <mergeCell ref="N176:N177"/>
    <mergeCell ref="O176:P176"/>
    <mergeCell ref="Q176:Q177"/>
    <mergeCell ref="R176:R177"/>
    <mergeCell ref="S176:T176"/>
    <mergeCell ref="U176:U177"/>
    <mergeCell ref="V176:X176"/>
    <mergeCell ref="Y176:Y177"/>
    <mergeCell ref="Z176:AA176"/>
    <mergeCell ref="W177:X177"/>
    <mergeCell ref="W129:X129"/>
    <mergeCell ref="A131:AA131"/>
    <mergeCell ref="W156:X156"/>
    <mergeCell ref="W157:X157"/>
    <mergeCell ref="B159:AA159"/>
    <mergeCell ref="V132:X132"/>
    <mergeCell ref="A182:Z182"/>
    <mergeCell ref="K185:L185"/>
    <mergeCell ref="A187:A188"/>
    <mergeCell ref="B187:B188"/>
    <mergeCell ref="C187:C188"/>
    <mergeCell ref="D187:D188"/>
    <mergeCell ref="E187:E188"/>
    <mergeCell ref="F187:F188"/>
    <mergeCell ref="G187:G188"/>
    <mergeCell ref="H187:H188"/>
    <mergeCell ref="I187:I188"/>
    <mergeCell ref="J187:J188"/>
    <mergeCell ref="K187:K188"/>
    <mergeCell ref="L187:M187"/>
    <mergeCell ref="N187:N188"/>
    <mergeCell ref="O187:P187"/>
    <mergeCell ref="Q187:Q188"/>
    <mergeCell ref="R187:R188"/>
    <mergeCell ref="S187:T187"/>
    <mergeCell ref="U187:U188"/>
    <mergeCell ref="V187:W187"/>
    <mergeCell ref="X187:X188"/>
    <mergeCell ref="Y187:Z187"/>
    <mergeCell ref="O195:P195"/>
    <mergeCell ref="B231:Z231"/>
    <mergeCell ref="A233:Z233"/>
    <mergeCell ref="A238:A239"/>
    <mergeCell ref="B238:B239"/>
    <mergeCell ref="C238:C239"/>
    <mergeCell ref="D238:D239"/>
    <mergeCell ref="E238:E239"/>
    <mergeCell ref="F238:F239"/>
    <mergeCell ref="R238:R239"/>
    <mergeCell ref="S238:T238"/>
    <mergeCell ref="U238:U239"/>
    <mergeCell ref="G238:G239"/>
    <mergeCell ref="H238:H239"/>
    <mergeCell ref="I238:I239"/>
    <mergeCell ref="J238:J239"/>
    <mergeCell ref="K238:K239"/>
    <mergeCell ref="L238:M238"/>
    <mergeCell ref="O248:P248"/>
    <mergeCell ref="V238:W238"/>
    <mergeCell ref="X238:X239"/>
    <mergeCell ref="Y238:Z238"/>
    <mergeCell ref="A240:Z240"/>
    <mergeCell ref="O241:P241"/>
    <mergeCell ref="O242:P242"/>
    <mergeCell ref="N238:N239"/>
    <mergeCell ref="O238:P238"/>
    <mergeCell ref="Q238:Q239"/>
    <mergeCell ref="O249:P249"/>
    <mergeCell ref="O250:P250"/>
    <mergeCell ref="A251:Z251"/>
    <mergeCell ref="A264:Z264"/>
    <mergeCell ref="B266:Z266"/>
    <mergeCell ref="O243:P243"/>
    <mergeCell ref="O244:P244"/>
    <mergeCell ref="O245:P245"/>
    <mergeCell ref="O246:P246"/>
    <mergeCell ref="O247:P247"/>
  </mergeCells>
  <printOptions horizontalCentered="1" verticalCentered="1"/>
  <pageMargins left="0.2362204724409449" right="0" top="0" bottom="0" header="0.31496062992125984" footer="0.31496062992125984"/>
  <pageSetup horizontalDpi="600" verticalDpi="600" orientation="landscape" paperSize="9" scale="52" r:id="rId1"/>
  <rowBreaks count="9" manualBreakCount="9">
    <brk id="21" max="28" man="1"/>
    <brk id="38" max="28" man="1"/>
    <brk id="64" max="28" man="1"/>
    <brk id="85" max="28" man="1"/>
    <brk id="130" max="28" man="1"/>
    <brk id="159" max="28" man="1"/>
    <brk id="180" max="28" man="1"/>
    <brk id="231" max="28" man="1"/>
    <brk id="257"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SDMMG</cp:lastModifiedBy>
  <cp:lastPrinted>2019-01-31T08:51:42Z</cp:lastPrinted>
  <dcterms:created xsi:type="dcterms:W3CDTF">2018-01-10T05:10:21Z</dcterms:created>
  <dcterms:modified xsi:type="dcterms:W3CDTF">2019-10-28T07:51:20Z</dcterms:modified>
  <cp:category/>
  <cp:version/>
  <cp:contentType/>
  <cp:contentStatus/>
</cp:coreProperties>
</file>